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M201\Desktop\"/>
    </mc:Choice>
  </mc:AlternateContent>
  <bookViews>
    <workbookView xWindow="0" yWindow="0" windowWidth="25200" windowHeight="11835"/>
  </bookViews>
  <sheets>
    <sheet name="統計分流" sheetId="1" r:id="rId1"/>
    <sheet name="A班" sheetId="2" r:id="rId2"/>
    <sheet name="B班" sheetId="3" r:id="rId3"/>
  </sheets>
  <definedNames>
    <definedName name="_xlnm._FilterDatabase" localSheetId="0" hidden="1">統計分流!$A$2:$E$75</definedName>
  </definedNames>
  <calcPr calcId="0"/>
</workbook>
</file>

<file path=xl/calcChain.xml><?xml version="1.0" encoding="utf-8"?>
<calcChain xmlns="http://schemas.openxmlformats.org/spreadsheetml/2006/main">
  <c r="A3" i="1" l="1"/>
  <c r="B3" i="1"/>
  <c r="C3" i="1"/>
  <c r="D3" i="1"/>
  <c r="E3" i="1"/>
  <c r="F3" i="1"/>
  <c r="A4" i="1"/>
  <c r="B4" i="1"/>
  <c r="C4" i="1"/>
  <c r="D4" i="1"/>
  <c r="E4" i="1"/>
  <c r="F4" i="1"/>
  <c r="A5" i="1"/>
  <c r="B5" i="1"/>
  <c r="C5" i="1"/>
  <c r="D5" i="1"/>
  <c r="E5" i="1"/>
  <c r="F5" i="1"/>
  <c r="A6" i="1"/>
  <c r="B6" i="1"/>
  <c r="C6" i="1"/>
  <c r="D6" i="1"/>
  <c r="E6" i="1"/>
  <c r="F6" i="1"/>
  <c r="A7" i="1"/>
  <c r="B7" i="1"/>
  <c r="C7" i="1"/>
  <c r="D7" i="1"/>
  <c r="E7" i="1"/>
  <c r="F7" i="1"/>
  <c r="A8" i="1"/>
  <c r="B8" i="1"/>
  <c r="C8" i="1"/>
  <c r="D8" i="1"/>
  <c r="E8" i="1"/>
  <c r="F8" i="1"/>
  <c r="A9" i="1"/>
  <c r="B9" i="1"/>
  <c r="C9" i="1"/>
  <c r="D9" i="1"/>
  <c r="E9" i="1"/>
  <c r="F9" i="1"/>
  <c r="A10" i="1"/>
  <c r="B10" i="1"/>
  <c r="C10" i="1"/>
  <c r="D10" i="1"/>
  <c r="E10" i="1"/>
  <c r="F10" i="1"/>
  <c r="A11" i="1"/>
  <c r="B11" i="1"/>
  <c r="C11" i="1"/>
  <c r="D11" i="1"/>
  <c r="E11" i="1"/>
  <c r="F11" i="1"/>
  <c r="A12" i="1"/>
  <c r="B12" i="1"/>
  <c r="C12" i="1"/>
  <c r="D12" i="1"/>
  <c r="E12" i="1"/>
  <c r="F12" i="1"/>
  <c r="A13" i="1"/>
  <c r="B13" i="1"/>
  <c r="C13" i="1"/>
  <c r="D13" i="1"/>
  <c r="E13" i="1"/>
  <c r="F13" i="1"/>
  <c r="A14" i="1"/>
  <c r="B14" i="1"/>
  <c r="C14" i="1"/>
  <c r="D14" i="1"/>
  <c r="E14" i="1"/>
  <c r="F14" i="1"/>
  <c r="A15" i="1"/>
  <c r="B15" i="1"/>
  <c r="C15" i="1"/>
  <c r="D15" i="1"/>
  <c r="E15" i="1"/>
  <c r="F15" i="1"/>
  <c r="A16" i="1"/>
  <c r="B16" i="1"/>
  <c r="C16" i="1"/>
  <c r="D16" i="1"/>
  <c r="E16" i="1"/>
  <c r="F16" i="1"/>
  <c r="A17" i="1"/>
  <c r="B17" i="1"/>
  <c r="C17" i="1"/>
  <c r="D17" i="1"/>
  <c r="E17" i="1"/>
  <c r="F17" i="1"/>
  <c r="A18" i="1"/>
  <c r="B18" i="1"/>
  <c r="C18" i="1"/>
  <c r="D18" i="1"/>
  <c r="E18" i="1"/>
  <c r="F18" i="1"/>
  <c r="A19" i="1"/>
  <c r="B19" i="1"/>
  <c r="C19" i="1"/>
  <c r="D19" i="1"/>
  <c r="E19" i="1"/>
  <c r="F19" i="1"/>
  <c r="A20" i="1"/>
  <c r="B20" i="1"/>
  <c r="C20" i="1"/>
  <c r="D20" i="1"/>
  <c r="E20" i="1"/>
  <c r="F20" i="1"/>
  <c r="A21" i="1"/>
  <c r="B21" i="1"/>
  <c r="C21" i="1"/>
  <c r="D21" i="1"/>
  <c r="E21" i="1"/>
  <c r="F21" i="1"/>
  <c r="A22" i="1"/>
  <c r="B22" i="1"/>
  <c r="C22" i="1"/>
  <c r="D22" i="1"/>
  <c r="E22" i="1"/>
  <c r="F22" i="1"/>
  <c r="A23" i="1"/>
  <c r="B23" i="1"/>
  <c r="C23" i="1"/>
  <c r="D23" i="1"/>
  <c r="E23" i="1"/>
  <c r="F23" i="1"/>
  <c r="A24" i="1"/>
  <c r="B24" i="1"/>
  <c r="C24" i="1"/>
  <c r="D24" i="1"/>
  <c r="E24" i="1"/>
  <c r="F24" i="1"/>
  <c r="A25" i="1"/>
  <c r="B25" i="1"/>
  <c r="C25" i="1"/>
  <c r="D25" i="1"/>
  <c r="E25" i="1"/>
  <c r="F25" i="1"/>
  <c r="A26" i="1"/>
  <c r="B26" i="1"/>
  <c r="C26" i="1"/>
  <c r="D26" i="1"/>
  <c r="E26" i="1"/>
  <c r="F26" i="1"/>
  <c r="A27" i="1"/>
  <c r="B27" i="1"/>
  <c r="C27" i="1"/>
  <c r="D27" i="1"/>
  <c r="E27" i="1"/>
  <c r="F27" i="1"/>
  <c r="A28" i="1"/>
  <c r="B28" i="1"/>
  <c r="C28" i="1"/>
  <c r="D28" i="1"/>
  <c r="E28" i="1"/>
  <c r="F28" i="1"/>
  <c r="A29" i="1"/>
  <c r="B29" i="1"/>
  <c r="C29" i="1"/>
  <c r="D29" i="1"/>
  <c r="E29" i="1"/>
  <c r="F29" i="1"/>
  <c r="A30" i="1"/>
  <c r="B30" i="1"/>
  <c r="C30" i="1"/>
  <c r="D30" i="1"/>
  <c r="E30" i="1"/>
  <c r="F30" i="1"/>
  <c r="A31" i="1"/>
  <c r="B31" i="1"/>
  <c r="C31" i="1"/>
  <c r="D31" i="1"/>
  <c r="E31" i="1"/>
  <c r="F31" i="1"/>
  <c r="A32" i="1"/>
  <c r="B32" i="1"/>
  <c r="C32" i="1"/>
  <c r="D32" i="1"/>
  <c r="E32" i="1"/>
  <c r="F32" i="1"/>
  <c r="A33" i="1"/>
  <c r="B33" i="1"/>
  <c r="C33" i="1"/>
  <c r="D33" i="1"/>
  <c r="E33" i="1"/>
  <c r="F33" i="1"/>
  <c r="A34" i="1"/>
  <c r="B34" i="1"/>
  <c r="C34" i="1"/>
  <c r="D34" i="1"/>
  <c r="E34" i="1"/>
  <c r="F34" i="1"/>
  <c r="A35" i="1"/>
  <c r="B35" i="1"/>
  <c r="C35" i="1"/>
  <c r="D35" i="1"/>
  <c r="E35" i="1"/>
  <c r="F35" i="1"/>
  <c r="A36" i="1"/>
  <c r="B36" i="1"/>
  <c r="C36" i="1"/>
  <c r="D36" i="1"/>
  <c r="E36" i="1"/>
  <c r="F36" i="1"/>
  <c r="A37" i="1"/>
  <c r="B37" i="1"/>
  <c r="C37" i="1"/>
  <c r="D37" i="1"/>
  <c r="E37" i="1"/>
  <c r="F37" i="1"/>
  <c r="A38" i="1"/>
  <c r="B38" i="1"/>
  <c r="C38" i="1"/>
  <c r="D38" i="1"/>
  <c r="E38" i="1"/>
  <c r="F38" i="1"/>
  <c r="A39" i="1"/>
  <c r="B39" i="1"/>
  <c r="C39" i="1"/>
  <c r="D39" i="1"/>
  <c r="E39" i="1"/>
  <c r="F39" i="1"/>
  <c r="A40" i="1"/>
  <c r="B40" i="1"/>
  <c r="C40" i="1"/>
  <c r="D40" i="1"/>
  <c r="E40" i="1"/>
  <c r="F40" i="1"/>
  <c r="A41" i="1"/>
  <c r="B41" i="1"/>
  <c r="C41" i="1"/>
  <c r="D41" i="1"/>
  <c r="E41" i="1"/>
  <c r="F41" i="1"/>
  <c r="A42" i="1"/>
  <c r="B42" i="1"/>
  <c r="C42" i="1"/>
  <c r="D42" i="1"/>
  <c r="E42" i="1"/>
  <c r="F42" i="1"/>
  <c r="A43" i="1"/>
  <c r="B43" i="1"/>
  <c r="C43" i="1"/>
  <c r="D43" i="1"/>
  <c r="E43" i="1"/>
  <c r="F43" i="1"/>
  <c r="A44" i="1"/>
  <c r="B44" i="1"/>
  <c r="C44" i="1"/>
  <c r="D44" i="1"/>
  <c r="E44" i="1"/>
  <c r="F44" i="1"/>
  <c r="A45" i="1"/>
  <c r="B45" i="1"/>
  <c r="C45" i="1"/>
  <c r="D45" i="1"/>
  <c r="E45" i="1"/>
  <c r="F45" i="1"/>
  <c r="A46" i="1"/>
  <c r="B46" i="1"/>
  <c r="C46" i="1"/>
  <c r="D46" i="1"/>
  <c r="E46" i="1"/>
  <c r="F46" i="1"/>
  <c r="A47" i="1"/>
  <c r="B47" i="1"/>
  <c r="C47" i="1"/>
  <c r="D47" i="1"/>
  <c r="E47" i="1"/>
  <c r="F47" i="1"/>
  <c r="A48" i="1"/>
  <c r="B48" i="1"/>
  <c r="C48" i="1"/>
  <c r="D48" i="1"/>
  <c r="E48" i="1"/>
  <c r="F48" i="1"/>
  <c r="A49" i="1"/>
  <c r="B49" i="1"/>
  <c r="C49" i="1"/>
  <c r="D49" i="1"/>
  <c r="E49" i="1"/>
  <c r="F49" i="1"/>
  <c r="A50" i="1"/>
  <c r="B50" i="1"/>
  <c r="C50" i="1"/>
  <c r="D50" i="1"/>
  <c r="E50" i="1"/>
  <c r="F50" i="1"/>
  <c r="A51" i="1"/>
  <c r="B51" i="1"/>
  <c r="C51" i="1"/>
  <c r="D51" i="1"/>
  <c r="E51" i="1"/>
  <c r="F51" i="1"/>
  <c r="A52" i="1"/>
  <c r="B52" i="1"/>
  <c r="C52" i="1"/>
  <c r="D52" i="1"/>
  <c r="E52" i="1"/>
  <c r="F52" i="1"/>
  <c r="A53" i="1"/>
  <c r="B53" i="1"/>
  <c r="C53" i="1"/>
  <c r="D53" i="1"/>
  <c r="E53" i="1"/>
  <c r="F53" i="1"/>
  <c r="A54" i="1"/>
  <c r="B54" i="1"/>
  <c r="C54" i="1"/>
  <c r="D54" i="1"/>
  <c r="E54" i="1"/>
  <c r="F54" i="1"/>
  <c r="A55" i="1"/>
  <c r="B55" i="1"/>
  <c r="C55" i="1"/>
  <c r="D55" i="1"/>
  <c r="E55" i="1"/>
  <c r="F55" i="1"/>
  <c r="A56" i="1"/>
  <c r="B56" i="1"/>
  <c r="C56" i="1"/>
  <c r="D56" i="1"/>
  <c r="E56" i="1"/>
  <c r="F56" i="1"/>
  <c r="A57" i="1"/>
  <c r="B57" i="1"/>
  <c r="C57" i="1"/>
  <c r="D57" i="1"/>
  <c r="E57" i="1"/>
  <c r="F57" i="1"/>
  <c r="A58" i="1"/>
  <c r="B58" i="1"/>
  <c r="C58" i="1"/>
  <c r="D58" i="1"/>
  <c r="E58" i="1"/>
  <c r="F58" i="1"/>
  <c r="A59" i="1"/>
  <c r="B59" i="1"/>
  <c r="C59" i="1"/>
  <c r="D59" i="1"/>
  <c r="E59" i="1"/>
  <c r="F59" i="1"/>
  <c r="A60" i="1"/>
  <c r="B60" i="1"/>
  <c r="C60" i="1"/>
  <c r="D60" i="1"/>
  <c r="E60" i="1"/>
  <c r="F60" i="1"/>
  <c r="A61" i="1"/>
  <c r="B61" i="1"/>
  <c r="C61" i="1"/>
  <c r="D61" i="1"/>
  <c r="E61" i="1"/>
  <c r="F61" i="1"/>
  <c r="A62" i="1"/>
  <c r="B62" i="1"/>
  <c r="C62" i="1"/>
  <c r="D62" i="1"/>
  <c r="E62" i="1"/>
  <c r="F62" i="1"/>
  <c r="A63" i="1"/>
  <c r="B63" i="1"/>
  <c r="C63" i="1"/>
  <c r="D63" i="1"/>
  <c r="E63" i="1"/>
  <c r="F63" i="1"/>
  <c r="A64" i="1"/>
  <c r="B64" i="1"/>
  <c r="C64" i="1"/>
  <c r="D64" i="1"/>
  <c r="E64" i="1"/>
  <c r="F64" i="1"/>
  <c r="A65" i="1"/>
  <c r="B65" i="1"/>
  <c r="C65" i="1"/>
  <c r="D65" i="1"/>
  <c r="E65" i="1"/>
  <c r="F65" i="1"/>
  <c r="A66" i="1"/>
  <c r="B66" i="1"/>
  <c r="C66" i="1"/>
  <c r="D66" i="1"/>
  <c r="E66" i="1"/>
  <c r="F66" i="1"/>
  <c r="A67" i="1"/>
  <c r="B67" i="1"/>
  <c r="C67" i="1"/>
  <c r="D67" i="1"/>
  <c r="E67" i="1"/>
  <c r="F67" i="1"/>
  <c r="A68" i="1"/>
  <c r="B68" i="1"/>
  <c r="C68" i="1"/>
  <c r="D68" i="1"/>
  <c r="E68" i="1"/>
  <c r="F68" i="1"/>
  <c r="A69" i="1"/>
  <c r="B69" i="1"/>
  <c r="C69" i="1"/>
  <c r="D69" i="1"/>
  <c r="E69" i="1"/>
  <c r="F69" i="1"/>
  <c r="A70" i="1"/>
  <c r="B70" i="1"/>
  <c r="C70" i="1"/>
  <c r="D70" i="1"/>
  <c r="E70" i="1"/>
  <c r="F70" i="1"/>
  <c r="A71" i="1"/>
  <c r="B71" i="1"/>
  <c r="C71" i="1"/>
  <c r="D71" i="1"/>
  <c r="E71" i="1"/>
  <c r="F71" i="1"/>
  <c r="A72" i="1"/>
  <c r="B72" i="1"/>
  <c r="C72" i="1"/>
  <c r="D72" i="1"/>
  <c r="E72" i="1"/>
  <c r="F72" i="1"/>
  <c r="A73" i="1"/>
  <c r="B73" i="1"/>
  <c r="C73" i="1"/>
  <c r="D73" i="1"/>
  <c r="E73" i="1"/>
  <c r="F73" i="1"/>
  <c r="A74" i="1"/>
  <c r="B74" i="1"/>
  <c r="C74" i="1"/>
  <c r="D74" i="1"/>
  <c r="E74" i="1"/>
  <c r="F74" i="1"/>
  <c r="A75" i="1"/>
  <c r="B75" i="1"/>
  <c r="C75" i="1"/>
  <c r="D75" i="1"/>
  <c r="E75" i="1"/>
  <c r="F75" i="1"/>
</calcChain>
</file>

<file path=xl/sharedStrings.xml><?xml version="1.0" encoding="utf-8"?>
<sst xmlns="http://schemas.openxmlformats.org/spreadsheetml/2006/main" count="300" uniqueCount="233">
  <si>
    <t>程式代碼：TKE3130</t>
  </si>
  <si>
    <t xml:space="preserve"> 查詢條件：學年期-1101 課號-B7312J40 開課班別-B</t>
  </si>
  <si>
    <t>編號</t>
  </si>
  <si>
    <t>系級</t>
  </si>
  <si>
    <t>學號</t>
  </si>
  <si>
    <t>姓名</t>
  </si>
  <si>
    <t>手機</t>
  </si>
  <si>
    <t>備註</t>
  </si>
  <si>
    <t>航運管理學系5A</t>
  </si>
  <si>
    <t>00673005</t>
  </si>
  <si>
    <t>林軒徹</t>
  </si>
  <si>
    <t>0923305920</t>
  </si>
  <si>
    <t>航運管理學系4A</t>
  </si>
  <si>
    <t>00701033</t>
  </si>
  <si>
    <t>郭盈君</t>
  </si>
  <si>
    <t>0905489252</t>
  </si>
  <si>
    <t>00773048</t>
  </si>
  <si>
    <t>温志順</t>
  </si>
  <si>
    <t>0958183736</t>
  </si>
  <si>
    <t>00773054</t>
  </si>
  <si>
    <t>李子涵</t>
  </si>
  <si>
    <t>0900514954</t>
  </si>
  <si>
    <t>00773055</t>
  </si>
  <si>
    <t>蘇忠偉</t>
  </si>
  <si>
    <t>0968733524</t>
  </si>
  <si>
    <t>00773056</t>
  </si>
  <si>
    <t>黃頌惞</t>
  </si>
  <si>
    <t>0958731706</t>
  </si>
  <si>
    <t>航運管理學系4B</t>
  </si>
  <si>
    <t>00773105</t>
  </si>
  <si>
    <t>盧孟岑</t>
  </si>
  <si>
    <t>0968979392</t>
  </si>
  <si>
    <t>00773128</t>
  </si>
  <si>
    <t>呂曜廷</t>
  </si>
  <si>
    <t>0971775700</t>
  </si>
  <si>
    <t>00773148</t>
  </si>
  <si>
    <t>謝明紘</t>
  </si>
  <si>
    <t>0982815818</t>
  </si>
  <si>
    <t>00773150</t>
  </si>
  <si>
    <t>溫春美</t>
  </si>
  <si>
    <t>0966076813</t>
  </si>
  <si>
    <t>00773155</t>
  </si>
  <si>
    <t>江彬愷</t>
  </si>
  <si>
    <t>0968696347</t>
  </si>
  <si>
    <t>0079E027</t>
  </si>
  <si>
    <t>楊豈逶</t>
  </si>
  <si>
    <t>0989086850</t>
  </si>
  <si>
    <t>航運管理學系3B</t>
  </si>
  <si>
    <t>00973205</t>
  </si>
  <si>
    <t>楊晴卉</t>
  </si>
  <si>
    <t>0958596262</t>
  </si>
  <si>
    <t>航運管理學系2A</t>
  </si>
  <si>
    <t>01073201</t>
  </si>
  <si>
    <t>劉怡廷</t>
  </si>
  <si>
    <t>0979683062</t>
  </si>
  <si>
    <t>01073203</t>
  </si>
  <si>
    <t>林昱廷</t>
  </si>
  <si>
    <t>0963139037</t>
  </si>
  <si>
    <t>航運管理學系2B</t>
  </si>
  <si>
    <t>00773114</t>
  </si>
  <si>
    <t>王楚睿</t>
  </si>
  <si>
    <t>0975257303</t>
  </si>
  <si>
    <t>00973101</t>
  </si>
  <si>
    <t>俞暐芊</t>
  </si>
  <si>
    <t>0960526043</t>
  </si>
  <si>
    <t>00973102</t>
  </si>
  <si>
    <t>邱家瑋</t>
  </si>
  <si>
    <t>0937008024</t>
  </si>
  <si>
    <t>00973103</t>
  </si>
  <si>
    <t>陳琳</t>
  </si>
  <si>
    <t>0905390653</t>
  </si>
  <si>
    <t>00973104</t>
  </si>
  <si>
    <t>蔣心妤</t>
  </si>
  <si>
    <t>0905916018</t>
  </si>
  <si>
    <t>00973105</t>
  </si>
  <si>
    <t>張庭于</t>
  </si>
  <si>
    <t>0909300929</t>
  </si>
  <si>
    <t>00973106</t>
  </si>
  <si>
    <t>林承翰</t>
  </si>
  <si>
    <t>0905535290</t>
  </si>
  <si>
    <t>00973107</t>
  </si>
  <si>
    <t>許駿原</t>
  </si>
  <si>
    <t>0970511162</t>
  </si>
  <si>
    <t>00973108</t>
  </si>
  <si>
    <t>潘怡君</t>
  </si>
  <si>
    <t>0963358814</t>
  </si>
  <si>
    <t>00973109</t>
  </si>
  <si>
    <t>羅宇辰</t>
  </si>
  <si>
    <t>0975554671</t>
  </si>
  <si>
    <t>00973110</t>
  </si>
  <si>
    <t>彭祺雲</t>
  </si>
  <si>
    <t>0919439145</t>
  </si>
  <si>
    <t>00973111</t>
  </si>
  <si>
    <t>陳郁翔</t>
  </si>
  <si>
    <t>0958669780</t>
  </si>
  <si>
    <t>00973112</t>
  </si>
  <si>
    <t>蘇柏維</t>
  </si>
  <si>
    <t>0903638977</t>
  </si>
  <si>
    <t>00973113</t>
  </si>
  <si>
    <t>何穰芬</t>
  </si>
  <si>
    <t>0973610775</t>
  </si>
  <si>
    <t>00973114</t>
  </si>
  <si>
    <t>蕭素涵</t>
  </si>
  <si>
    <t>0984097755</t>
  </si>
  <si>
    <t>00973115</t>
  </si>
  <si>
    <t>陳冠宇</t>
  </si>
  <si>
    <t>0988423808</t>
  </si>
  <si>
    <t>00973116</t>
  </si>
  <si>
    <t>紀以恬</t>
  </si>
  <si>
    <t>0963809551</t>
  </si>
  <si>
    <t>00973117</t>
  </si>
  <si>
    <t>黃家偉</t>
  </si>
  <si>
    <t>0975063581</t>
  </si>
  <si>
    <t>00973118</t>
  </si>
  <si>
    <t>林彥廷</t>
  </si>
  <si>
    <t>0986515395</t>
  </si>
  <si>
    <t>00973119</t>
  </si>
  <si>
    <t>賴睿蓁</t>
  </si>
  <si>
    <t>0987563311</t>
  </si>
  <si>
    <t>00973120</t>
  </si>
  <si>
    <t>陳昱棋</t>
  </si>
  <si>
    <t>0968900155</t>
  </si>
  <si>
    <t>00973121</t>
  </si>
  <si>
    <t>陳芝蘋</t>
  </si>
  <si>
    <t>0938175506</t>
  </si>
  <si>
    <t>00973122</t>
  </si>
  <si>
    <t>朱品諭</t>
  </si>
  <si>
    <t>0908511569</t>
  </si>
  <si>
    <t>00973123</t>
  </si>
  <si>
    <t>洪定緯</t>
  </si>
  <si>
    <t>0978022084</t>
  </si>
  <si>
    <t>00973124</t>
  </si>
  <si>
    <t>吳芳瑤</t>
  </si>
  <si>
    <t>0988302023</t>
  </si>
  <si>
    <t>00973125</t>
  </si>
  <si>
    <t>黃婕羽</t>
  </si>
  <si>
    <t>0908156058</t>
  </si>
  <si>
    <t>00973126</t>
  </si>
  <si>
    <t>胡承允</t>
  </si>
  <si>
    <t>0955388092</t>
  </si>
  <si>
    <t>00973127</t>
  </si>
  <si>
    <t>陳希</t>
  </si>
  <si>
    <t>0984303402</t>
  </si>
  <si>
    <t>00973129</t>
  </si>
  <si>
    <t>賴芃妤</t>
  </si>
  <si>
    <t>0909471441</t>
  </si>
  <si>
    <t>00973131</t>
  </si>
  <si>
    <t>陳弘元</t>
  </si>
  <si>
    <t>0955013156</t>
  </si>
  <si>
    <t>00973132</t>
  </si>
  <si>
    <t>吳盈儒</t>
  </si>
  <si>
    <t>0972952491</t>
  </si>
  <si>
    <t>00973133</t>
  </si>
  <si>
    <t>唐乃為</t>
  </si>
  <si>
    <t>0905584850</t>
  </si>
  <si>
    <t>00973134</t>
  </si>
  <si>
    <t>陳睿宸</t>
  </si>
  <si>
    <t>0987199332</t>
  </si>
  <si>
    <t>00973135</t>
  </si>
  <si>
    <t>林品妤</t>
  </si>
  <si>
    <t>0981131212</t>
  </si>
  <si>
    <t>00973136</t>
  </si>
  <si>
    <t>胡淓絜</t>
  </si>
  <si>
    <t>0974137858</t>
  </si>
  <si>
    <t>00973138</t>
  </si>
  <si>
    <t>王育萍</t>
  </si>
  <si>
    <t>0925126859</t>
  </si>
  <si>
    <t>00973139</t>
  </si>
  <si>
    <t>林芮亘</t>
  </si>
  <si>
    <t>0908216827</t>
  </si>
  <si>
    <t>00973140</t>
  </si>
  <si>
    <t>吳佳恩</t>
  </si>
  <si>
    <t>0965326066</t>
  </si>
  <si>
    <t>00973142</t>
  </si>
  <si>
    <t>張宸瑄</t>
  </si>
  <si>
    <t>0909574433</t>
  </si>
  <si>
    <t>00973143</t>
  </si>
  <si>
    <t>趙翊辰</t>
  </si>
  <si>
    <t>0988597522</t>
  </si>
  <si>
    <t>00973144</t>
  </si>
  <si>
    <t>游方瑜</t>
  </si>
  <si>
    <t>0988202166</t>
  </si>
  <si>
    <t>00973145</t>
  </si>
  <si>
    <t>林敬晏</t>
  </si>
  <si>
    <t>0928898998</t>
  </si>
  <si>
    <t>00973146</t>
  </si>
  <si>
    <t>任妍</t>
  </si>
  <si>
    <t>0979504330</t>
  </si>
  <si>
    <t>00973147</t>
  </si>
  <si>
    <t>蔡宜恩</t>
  </si>
  <si>
    <t>0988491773</t>
  </si>
  <si>
    <t>00973148</t>
  </si>
  <si>
    <t>黃慈恩</t>
  </si>
  <si>
    <t>0916879508</t>
  </si>
  <si>
    <t>00973151</t>
  </si>
  <si>
    <t>潘伯聞</t>
  </si>
  <si>
    <t>0975071908</t>
  </si>
  <si>
    <t>00973152</t>
  </si>
  <si>
    <t>曾子健</t>
  </si>
  <si>
    <t>0984011469</t>
  </si>
  <si>
    <t>00973153</t>
  </si>
  <si>
    <t>王子敬</t>
  </si>
  <si>
    <t>0970023511</t>
  </si>
  <si>
    <t>00973155</t>
  </si>
  <si>
    <t>邱紹陽</t>
  </si>
  <si>
    <t>0979173019</t>
  </si>
  <si>
    <t>00973156</t>
  </si>
  <si>
    <t>莫宇寧</t>
  </si>
  <si>
    <t>0970192060</t>
  </si>
  <si>
    <t>00973157</t>
  </si>
  <si>
    <t>丁小芩</t>
  </si>
  <si>
    <t>0971811546</t>
  </si>
  <si>
    <t>00973158</t>
  </si>
  <si>
    <t>曾俊雄</t>
  </si>
  <si>
    <t>0908947362</t>
  </si>
  <si>
    <t>00973159</t>
  </si>
  <si>
    <t>李婉萍</t>
  </si>
  <si>
    <t xml:space="preserve">  0986004278</t>
  </si>
  <si>
    <t>00973160</t>
  </si>
  <si>
    <t>姜文祥</t>
  </si>
  <si>
    <t>0961311378</t>
  </si>
  <si>
    <t>00973161</t>
  </si>
  <si>
    <t>吳德明</t>
  </si>
  <si>
    <t>085780354695</t>
  </si>
  <si>
    <t>00976025</t>
  </si>
  <si>
    <t>薛茜勻</t>
  </si>
  <si>
    <t>0909693340</t>
  </si>
  <si>
    <t>00977012</t>
  </si>
  <si>
    <t>趙佳柔</t>
  </si>
  <si>
    <t>0963557997</t>
  </si>
  <si>
    <t>00977016</t>
  </si>
  <si>
    <t>蔡幸容</t>
  </si>
  <si>
    <t>0979301516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</si>
</sst>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workbookViewId="0">
      <selection activeCell="I15" sqref="I15"/>
    </sheetView>
  </sheetViews>
  <sheetFormatPr defaultRowHeight="16.5" x14ac:dyDescent="0.25"/>
  <cols>
    <col min="2" max="2" width="26.875" customWidth="1"/>
  </cols>
  <sheetData>
    <row r="1" spans="1:6" x14ac:dyDescent="0.25">
      <c r="A1" t="s">
        <v>0</v>
      </c>
      <c r="B1" t="s">
        <v>1</v>
      </c>
    </row>
    <row r="2" spans="1:6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</row>
    <row r="3" spans="1:6" x14ac:dyDescent="0.25">
      <c r="A3" t="str">
        <f>"001"</f>
        <v>001</v>
      </c>
      <c r="B3" t="str">
        <f>"航運管理學系5A"</f>
        <v>航運管理學系5A</v>
      </c>
      <c r="C3" t="str">
        <f>"00673005"</f>
        <v>00673005</v>
      </c>
      <c r="D3" t="str">
        <f>"林軒徹"</f>
        <v>林軒徹</v>
      </c>
      <c r="E3" t="str">
        <f>"0923305920"</f>
        <v>0923305920</v>
      </c>
      <c r="F3" t="str">
        <f>""</f>
        <v/>
      </c>
    </row>
    <row r="4" spans="1:6" x14ac:dyDescent="0.25">
      <c r="A4" t="str">
        <f>"002"</f>
        <v>002</v>
      </c>
      <c r="B4" t="str">
        <f>"航運管理學系4A"</f>
        <v>航運管理學系4A</v>
      </c>
      <c r="C4" t="str">
        <f>"00701033"</f>
        <v>00701033</v>
      </c>
      <c r="D4" t="str">
        <f>"郭盈君"</f>
        <v>郭盈君</v>
      </c>
      <c r="E4" t="str">
        <f>"0905489252"</f>
        <v>0905489252</v>
      </c>
      <c r="F4" t="str">
        <f>""</f>
        <v/>
      </c>
    </row>
    <row r="5" spans="1:6" x14ac:dyDescent="0.25">
      <c r="A5" t="str">
        <f>"003"</f>
        <v>003</v>
      </c>
      <c r="B5" t="str">
        <f>"航運管理學系4A"</f>
        <v>航運管理學系4A</v>
      </c>
      <c r="C5" t="str">
        <f>"00773048"</f>
        <v>00773048</v>
      </c>
      <c r="D5" t="str">
        <f>"温志順"</f>
        <v>温志順</v>
      </c>
      <c r="E5" t="str">
        <f>"0958183736"</f>
        <v>0958183736</v>
      </c>
      <c r="F5" t="str">
        <f>""</f>
        <v/>
      </c>
    </row>
    <row r="6" spans="1:6" x14ac:dyDescent="0.25">
      <c r="A6" t="str">
        <f>"004"</f>
        <v>004</v>
      </c>
      <c r="B6" t="str">
        <f>"航運管理學系4A"</f>
        <v>航運管理學系4A</v>
      </c>
      <c r="C6" t="str">
        <f>"00773054"</f>
        <v>00773054</v>
      </c>
      <c r="D6" t="str">
        <f>"李子涵"</f>
        <v>李子涵</v>
      </c>
      <c r="E6" t="str">
        <f>"0900514954"</f>
        <v>0900514954</v>
      </c>
      <c r="F6" t="str">
        <f>""</f>
        <v/>
      </c>
    </row>
    <row r="7" spans="1:6" x14ac:dyDescent="0.25">
      <c r="A7" t="str">
        <f>"005"</f>
        <v>005</v>
      </c>
      <c r="B7" t="str">
        <f>"航運管理學系4A"</f>
        <v>航運管理學系4A</v>
      </c>
      <c r="C7" t="str">
        <f>"00773055"</f>
        <v>00773055</v>
      </c>
      <c r="D7" t="str">
        <f>"蘇忠偉"</f>
        <v>蘇忠偉</v>
      </c>
      <c r="E7" t="str">
        <f>"0968733524"</f>
        <v>0968733524</v>
      </c>
      <c r="F7" t="str">
        <f>""</f>
        <v/>
      </c>
    </row>
    <row r="8" spans="1:6" x14ac:dyDescent="0.25">
      <c r="A8" t="str">
        <f>"006"</f>
        <v>006</v>
      </c>
      <c r="B8" t="str">
        <f>"航運管理學系4A"</f>
        <v>航運管理學系4A</v>
      </c>
      <c r="C8" t="str">
        <f>"00773056"</f>
        <v>00773056</v>
      </c>
      <c r="D8" t="str">
        <f>"黃頌惞"</f>
        <v>黃頌惞</v>
      </c>
      <c r="E8" t="str">
        <f>"0958731706"</f>
        <v>0958731706</v>
      </c>
      <c r="F8" t="str">
        <f>""</f>
        <v/>
      </c>
    </row>
    <row r="9" spans="1:6" x14ac:dyDescent="0.25">
      <c r="A9" t="str">
        <f>"007"</f>
        <v>007</v>
      </c>
      <c r="B9" t="str">
        <f>"航運管理學系4B"</f>
        <v>航運管理學系4B</v>
      </c>
      <c r="C9" t="str">
        <f>"00773105"</f>
        <v>00773105</v>
      </c>
      <c r="D9" t="str">
        <f>"盧孟岑"</f>
        <v>盧孟岑</v>
      </c>
      <c r="E9" t="str">
        <f>"0968979392"</f>
        <v>0968979392</v>
      </c>
      <c r="F9" t="str">
        <f>""</f>
        <v/>
      </c>
    </row>
    <row r="10" spans="1:6" x14ac:dyDescent="0.25">
      <c r="A10" t="str">
        <f>"008"</f>
        <v>008</v>
      </c>
      <c r="B10" t="str">
        <f>"航運管理學系2B"</f>
        <v>航運管理學系2B</v>
      </c>
      <c r="C10" t="str">
        <f>"00773114"</f>
        <v>00773114</v>
      </c>
      <c r="D10" t="str">
        <f>"王楚睿"</f>
        <v>王楚睿</v>
      </c>
      <c r="E10" t="str">
        <f>"0975257303"</f>
        <v>0975257303</v>
      </c>
      <c r="F10" t="str">
        <f>""</f>
        <v/>
      </c>
    </row>
    <row r="11" spans="1:6" x14ac:dyDescent="0.25">
      <c r="A11" t="str">
        <f>"009"</f>
        <v>009</v>
      </c>
      <c r="B11" t="str">
        <f>"航運管理學系4B"</f>
        <v>航運管理學系4B</v>
      </c>
      <c r="C11" t="str">
        <f>"00773128"</f>
        <v>00773128</v>
      </c>
      <c r="D11" t="str">
        <f>"呂曜廷"</f>
        <v>呂曜廷</v>
      </c>
      <c r="E11" t="str">
        <f>"0971775700"</f>
        <v>0971775700</v>
      </c>
      <c r="F11" t="str">
        <f>""</f>
        <v/>
      </c>
    </row>
    <row r="12" spans="1:6" x14ac:dyDescent="0.25">
      <c r="A12" t="str">
        <f>"010"</f>
        <v>010</v>
      </c>
      <c r="B12" t="str">
        <f>"航運管理學系4B"</f>
        <v>航運管理學系4B</v>
      </c>
      <c r="C12" t="str">
        <f>"00773148"</f>
        <v>00773148</v>
      </c>
      <c r="D12" t="str">
        <f>"謝明紘"</f>
        <v>謝明紘</v>
      </c>
      <c r="E12" t="str">
        <f>"0982815818"</f>
        <v>0982815818</v>
      </c>
      <c r="F12" t="str">
        <f>""</f>
        <v/>
      </c>
    </row>
    <row r="13" spans="1:6" x14ac:dyDescent="0.25">
      <c r="A13" t="str">
        <f>"011"</f>
        <v>011</v>
      </c>
      <c r="B13" t="str">
        <f>"航運管理學系4B"</f>
        <v>航運管理學系4B</v>
      </c>
      <c r="C13" t="str">
        <f>"00773150"</f>
        <v>00773150</v>
      </c>
      <c r="D13" t="str">
        <f>"溫春美"</f>
        <v>溫春美</v>
      </c>
      <c r="E13" t="str">
        <f>"0966076813"</f>
        <v>0966076813</v>
      </c>
      <c r="F13" t="str">
        <f>""</f>
        <v/>
      </c>
    </row>
    <row r="14" spans="1:6" x14ac:dyDescent="0.25">
      <c r="A14" t="str">
        <f>"012"</f>
        <v>012</v>
      </c>
      <c r="B14" t="str">
        <f>"航運管理學系4B"</f>
        <v>航運管理學系4B</v>
      </c>
      <c r="C14" t="str">
        <f>"00773155"</f>
        <v>00773155</v>
      </c>
      <c r="D14" t="str">
        <f>"江彬愷"</f>
        <v>江彬愷</v>
      </c>
      <c r="E14" t="str">
        <f>"0968696347"</f>
        <v>0968696347</v>
      </c>
      <c r="F14" t="str">
        <f>""</f>
        <v/>
      </c>
    </row>
    <row r="15" spans="1:6" x14ac:dyDescent="0.25">
      <c r="A15" t="str">
        <f>"013"</f>
        <v>013</v>
      </c>
      <c r="B15" t="str">
        <f>"航運管理學系4A"</f>
        <v>航運管理學系4A</v>
      </c>
      <c r="C15" t="str">
        <f>"0079E027"</f>
        <v>0079E027</v>
      </c>
      <c r="D15" t="str">
        <f>"楊豈逶"</f>
        <v>楊豈逶</v>
      </c>
      <c r="E15" t="str">
        <f>"0989086850"</f>
        <v>0989086850</v>
      </c>
      <c r="F15" t="str">
        <f>""</f>
        <v/>
      </c>
    </row>
    <row r="16" spans="1:6" x14ac:dyDescent="0.25">
      <c r="A16" t="str">
        <f>"014"</f>
        <v>014</v>
      </c>
      <c r="B16" t="str">
        <f t="shared" ref="B16:B47" si="0">"航運管理學系2B"</f>
        <v>航運管理學系2B</v>
      </c>
      <c r="C16" t="str">
        <f>"00973101"</f>
        <v>00973101</v>
      </c>
      <c r="D16" t="str">
        <f>"俞暐芊"</f>
        <v>俞暐芊</v>
      </c>
      <c r="E16" t="str">
        <f>"0960526043"</f>
        <v>0960526043</v>
      </c>
      <c r="F16" t="str">
        <f>""</f>
        <v/>
      </c>
    </row>
    <row r="17" spans="1:6" x14ac:dyDescent="0.25">
      <c r="A17" t="str">
        <f>"015"</f>
        <v>015</v>
      </c>
      <c r="B17" t="str">
        <f t="shared" si="0"/>
        <v>航運管理學系2B</v>
      </c>
      <c r="C17" t="str">
        <f>"00973102"</f>
        <v>00973102</v>
      </c>
      <c r="D17" t="str">
        <f>"邱家瑋"</f>
        <v>邱家瑋</v>
      </c>
      <c r="E17" t="str">
        <f>"0937008024"</f>
        <v>0937008024</v>
      </c>
      <c r="F17" t="str">
        <f>""</f>
        <v/>
      </c>
    </row>
    <row r="18" spans="1:6" x14ac:dyDescent="0.25">
      <c r="A18" t="str">
        <f>"016"</f>
        <v>016</v>
      </c>
      <c r="B18" t="str">
        <f t="shared" si="0"/>
        <v>航運管理學系2B</v>
      </c>
      <c r="C18" t="str">
        <f>"00973103"</f>
        <v>00973103</v>
      </c>
      <c r="D18" t="str">
        <f>"陳琳"</f>
        <v>陳琳</v>
      </c>
      <c r="E18" t="str">
        <f>"0905390653"</f>
        <v>0905390653</v>
      </c>
      <c r="F18" t="str">
        <f>""</f>
        <v/>
      </c>
    </row>
    <row r="19" spans="1:6" x14ac:dyDescent="0.25">
      <c r="A19" t="str">
        <f>"017"</f>
        <v>017</v>
      </c>
      <c r="B19" t="str">
        <f t="shared" si="0"/>
        <v>航運管理學系2B</v>
      </c>
      <c r="C19" t="str">
        <f>"00973104"</f>
        <v>00973104</v>
      </c>
      <c r="D19" t="str">
        <f>"蔣心妤"</f>
        <v>蔣心妤</v>
      </c>
      <c r="E19" t="str">
        <f>"0905916018"</f>
        <v>0905916018</v>
      </c>
      <c r="F19" t="str">
        <f>""</f>
        <v/>
      </c>
    </row>
    <row r="20" spans="1:6" x14ac:dyDescent="0.25">
      <c r="A20" t="str">
        <f>"018"</f>
        <v>018</v>
      </c>
      <c r="B20" t="str">
        <f t="shared" si="0"/>
        <v>航運管理學系2B</v>
      </c>
      <c r="C20" t="str">
        <f>"00973105"</f>
        <v>00973105</v>
      </c>
      <c r="D20" t="str">
        <f>"張庭于"</f>
        <v>張庭于</v>
      </c>
      <c r="E20" t="str">
        <f>"0909300929"</f>
        <v>0909300929</v>
      </c>
      <c r="F20" t="str">
        <f>""</f>
        <v/>
      </c>
    </row>
    <row r="21" spans="1:6" x14ac:dyDescent="0.25">
      <c r="A21" t="str">
        <f>"019"</f>
        <v>019</v>
      </c>
      <c r="B21" t="str">
        <f t="shared" si="0"/>
        <v>航運管理學系2B</v>
      </c>
      <c r="C21" t="str">
        <f>"00973106"</f>
        <v>00973106</v>
      </c>
      <c r="D21" t="str">
        <f>"林承翰"</f>
        <v>林承翰</v>
      </c>
      <c r="E21" t="str">
        <f>"0905535290"</f>
        <v>0905535290</v>
      </c>
      <c r="F21" t="str">
        <f>""</f>
        <v/>
      </c>
    </row>
    <row r="22" spans="1:6" x14ac:dyDescent="0.25">
      <c r="A22" t="str">
        <f>"020"</f>
        <v>020</v>
      </c>
      <c r="B22" t="str">
        <f t="shared" si="0"/>
        <v>航運管理學系2B</v>
      </c>
      <c r="C22" t="str">
        <f>"00973107"</f>
        <v>00973107</v>
      </c>
      <c r="D22" t="str">
        <f>"許駿原"</f>
        <v>許駿原</v>
      </c>
      <c r="E22" t="str">
        <f>"0970511162"</f>
        <v>0970511162</v>
      </c>
      <c r="F22" t="str">
        <f>""</f>
        <v/>
      </c>
    </row>
    <row r="23" spans="1:6" x14ac:dyDescent="0.25">
      <c r="A23" t="str">
        <f>"021"</f>
        <v>021</v>
      </c>
      <c r="B23" t="str">
        <f t="shared" si="0"/>
        <v>航運管理學系2B</v>
      </c>
      <c r="C23" t="str">
        <f>"00973108"</f>
        <v>00973108</v>
      </c>
      <c r="D23" t="str">
        <f>"潘怡君"</f>
        <v>潘怡君</v>
      </c>
      <c r="E23" t="str">
        <f>"0963358814"</f>
        <v>0963358814</v>
      </c>
      <c r="F23" t="str">
        <f>""</f>
        <v/>
      </c>
    </row>
    <row r="24" spans="1:6" x14ac:dyDescent="0.25">
      <c r="A24" t="str">
        <f>"022"</f>
        <v>022</v>
      </c>
      <c r="B24" t="str">
        <f t="shared" si="0"/>
        <v>航運管理學系2B</v>
      </c>
      <c r="C24" t="str">
        <f>"00973109"</f>
        <v>00973109</v>
      </c>
      <c r="D24" t="str">
        <f>"羅宇辰"</f>
        <v>羅宇辰</v>
      </c>
      <c r="E24" t="str">
        <f>"0975554671"</f>
        <v>0975554671</v>
      </c>
      <c r="F24" t="str">
        <f>""</f>
        <v/>
      </c>
    </row>
    <row r="25" spans="1:6" x14ac:dyDescent="0.25">
      <c r="A25" t="str">
        <f>"023"</f>
        <v>023</v>
      </c>
      <c r="B25" t="str">
        <f t="shared" si="0"/>
        <v>航運管理學系2B</v>
      </c>
      <c r="C25" t="str">
        <f>"00973110"</f>
        <v>00973110</v>
      </c>
      <c r="D25" t="str">
        <f>"彭祺雲"</f>
        <v>彭祺雲</v>
      </c>
      <c r="E25" t="str">
        <f>"0919439145"</f>
        <v>0919439145</v>
      </c>
      <c r="F25" t="str">
        <f>""</f>
        <v/>
      </c>
    </row>
    <row r="26" spans="1:6" x14ac:dyDescent="0.25">
      <c r="A26" t="str">
        <f>"024"</f>
        <v>024</v>
      </c>
      <c r="B26" t="str">
        <f t="shared" si="0"/>
        <v>航運管理學系2B</v>
      </c>
      <c r="C26" t="str">
        <f>"00973111"</f>
        <v>00973111</v>
      </c>
      <c r="D26" t="str">
        <f>"陳郁翔"</f>
        <v>陳郁翔</v>
      </c>
      <c r="E26" t="str">
        <f>"0958669780"</f>
        <v>0958669780</v>
      </c>
      <c r="F26" t="str">
        <f>""</f>
        <v/>
      </c>
    </row>
    <row r="27" spans="1:6" x14ac:dyDescent="0.25">
      <c r="A27" t="str">
        <f>"025"</f>
        <v>025</v>
      </c>
      <c r="B27" t="str">
        <f t="shared" si="0"/>
        <v>航運管理學系2B</v>
      </c>
      <c r="C27" t="str">
        <f>"00973112"</f>
        <v>00973112</v>
      </c>
      <c r="D27" t="str">
        <f>"蘇柏維"</f>
        <v>蘇柏維</v>
      </c>
      <c r="E27" t="str">
        <f>"0903638977"</f>
        <v>0903638977</v>
      </c>
      <c r="F27" t="str">
        <f>""</f>
        <v/>
      </c>
    </row>
    <row r="28" spans="1:6" x14ac:dyDescent="0.25">
      <c r="A28" t="str">
        <f>"026"</f>
        <v>026</v>
      </c>
      <c r="B28" t="str">
        <f t="shared" si="0"/>
        <v>航運管理學系2B</v>
      </c>
      <c r="C28" t="str">
        <f>"00973113"</f>
        <v>00973113</v>
      </c>
      <c r="D28" t="str">
        <f>"何穰芬"</f>
        <v>何穰芬</v>
      </c>
      <c r="E28" t="str">
        <f>"0973610775"</f>
        <v>0973610775</v>
      </c>
      <c r="F28" t="str">
        <f>""</f>
        <v/>
      </c>
    </row>
    <row r="29" spans="1:6" x14ac:dyDescent="0.25">
      <c r="A29" t="str">
        <f>"027"</f>
        <v>027</v>
      </c>
      <c r="B29" t="str">
        <f t="shared" si="0"/>
        <v>航運管理學系2B</v>
      </c>
      <c r="C29" t="str">
        <f>"00973114"</f>
        <v>00973114</v>
      </c>
      <c r="D29" t="str">
        <f>"蕭素涵"</f>
        <v>蕭素涵</v>
      </c>
      <c r="E29" t="str">
        <f>"0984097755"</f>
        <v>0984097755</v>
      </c>
      <c r="F29" t="str">
        <f>""</f>
        <v/>
      </c>
    </row>
    <row r="30" spans="1:6" x14ac:dyDescent="0.25">
      <c r="A30" t="str">
        <f>"028"</f>
        <v>028</v>
      </c>
      <c r="B30" t="str">
        <f t="shared" si="0"/>
        <v>航運管理學系2B</v>
      </c>
      <c r="C30" t="str">
        <f>"00973115"</f>
        <v>00973115</v>
      </c>
      <c r="D30" t="str">
        <f>"陳冠宇"</f>
        <v>陳冠宇</v>
      </c>
      <c r="E30" t="str">
        <f>"0988423808"</f>
        <v>0988423808</v>
      </c>
      <c r="F30" t="str">
        <f>""</f>
        <v/>
      </c>
    </row>
    <row r="31" spans="1:6" x14ac:dyDescent="0.25">
      <c r="A31" t="str">
        <f>"029"</f>
        <v>029</v>
      </c>
      <c r="B31" t="str">
        <f t="shared" si="0"/>
        <v>航運管理學系2B</v>
      </c>
      <c r="C31" t="str">
        <f>"00973116"</f>
        <v>00973116</v>
      </c>
      <c r="D31" t="str">
        <f>"紀以恬"</f>
        <v>紀以恬</v>
      </c>
      <c r="E31" t="str">
        <f>"0963809551"</f>
        <v>0963809551</v>
      </c>
      <c r="F31" t="str">
        <f>""</f>
        <v/>
      </c>
    </row>
    <row r="32" spans="1:6" x14ac:dyDescent="0.25">
      <c r="A32" t="str">
        <f>"030"</f>
        <v>030</v>
      </c>
      <c r="B32" t="str">
        <f t="shared" si="0"/>
        <v>航運管理學系2B</v>
      </c>
      <c r="C32" t="str">
        <f>"00973117"</f>
        <v>00973117</v>
      </c>
      <c r="D32" t="str">
        <f>"黃家偉"</f>
        <v>黃家偉</v>
      </c>
      <c r="E32" t="str">
        <f>"0975063581"</f>
        <v>0975063581</v>
      </c>
      <c r="F32" t="str">
        <f>""</f>
        <v/>
      </c>
    </row>
    <row r="33" spans="1:6" x14ac:dyDescent="0.25">
      <c r="A33" t="str">
        <f>"031"</f>
        <v>031</v>
      </c>
      <c r="B33" t="str">
        <f t="shared" si="0"/>
        <v>航運管理學系2B</v>
      </c>
      <c r="C33" t="str">
        <f>"00973118"</f>
        <v>00973118</v>
      </c>
      <c r="D33" t="str">
        <f>"林彥廷"</f>
        <v>林彥廷</v>
      </c>
      <c r="E33" t="str">
        <f>"0986515395"</f>
        <v>0986515395</v>
      </c>
      <c r="F33" t="str">
        <f>""</f>
        <v/>
      </c>
    </row>
    <row r="34" spans="1:6" x14ac:dyDescent="0.25">
      <c r="A34" t="str">
        <f>"032"</f>
        <v>032</v>
      </c>
      <c r="B34" t="str">
        <f t="shared" si="0"/>
        <v>航運管理學系2B</v>
      </c>
      <c r="C34" t="str">
        <f>"00973119"</f>
        <v>00973119</v>
      </c>
      <c r="D34" t="str">
        <f>"賴睿蓁"</f>
        <v>賴睿蓁</v>
      </c>
      <c r="E34" t="str">
        <f>"0987563311"</f>
        <v>0987563311</v>
      </c>
      <c r="F34" t="str">
        <f>""</f>
        <v/>
      </c>
    </row>
    <row r="35" spans="1:6" x14ac:dyDescent="0.25">
      <c r="A35" t="str">
        <f>"033"</f>
        <v>033</v>
      </c>
      <c r="B35" t="str">
        <f t="shared" si="0"/>
        <v>航運管理學系2B</v>
      </c>
      <c r="C35" t="str">
        <f>"00973120"</f>
        <v>00973120</v>
      </c>
      <c r="D35" t="str">
        <f>"陳昱棋"</f>
        <v>陳昱棋</v>
      </c>
      <c r="E35" t="str">
        <f>"0968900155"</f>
        <v>0968900155</v>
      </c>
      <c r="F35" t="str">
        <f>""</f>
        <v/>
      </c>
    </row>
    <row r="36" spans="1:6" x14ac:dyDescent="0.25">
      <c r="A36" t="str">
        <f>"034"</f>
        <v>034</v>
      </c>
      <c r="B36" t="str">
        <f t="shared" si="0"/>
        <v>航運管理學系2B</v>
      </c>
      <c r="C36" t="str">
        <f>"00973121"</f>
        <v>00973121</v>
      </c>
      <c r="D36" t="str">
        <f>"陳芝蘋"</f>
        <v>陳芝蘋</v>
      </c>
      <c r="E36" t="str">
        <f>"0938175506"</f>
        <v>0938175506</v>
      </c>
      <c r="F36" t="str">
        <f>""</f>
        <v/>
      </c>
    </row>
    <row r="37" spans="1:6" x14ac:dyDescent="0.25">
      <c r="A37" t="str">
        <f>"035"</f>
        <v>035</v>
      </c>
      <c r="B37" t="str">
        <f t="shared" si="0"/>
        <v>航運管理學系2B</v>
      </c>
      <c r="C37" t="str">
        <f>"00973122"</f>
        <v>00973122</v>
      </c>
      <c r="D37" t="str">
        <f>"朱品諭"</f>
        <v>朱品諭</v>
      </c>
      <c r="E37" t="str">
        <f>"0908511569"</f>
        <v>0908511569</v>
      </c>
      <c r="F37" t="str">
        <f>""</f>
        <v/>
      </c>
    </row>
    <row r="38" spans="1:6" x14ac:dyDescent="0.25">
      <c r="A38" t="str">
        <f>"036"</f>
        <v>036</v>
      </c>
      <c r="B38" t="str">
        <f t="shared" si="0"/>
        <v>航運管理學系2B</v>
      </c>
      <c r="C38" t="str">
        <f>"00973123"</f>
        <v>00973123</v>
      </c>
      <c r="D38" t="str">
        <f>"洪定緯"</f>
        <v>洪定緯</v>
      </c>
      <c r="E38" t="str">
        <f>"0978022084"</f>
        <v>0978022084</v>
      </c>
      <c r="F38" t="str">
        <f>""</f>
        <v/>
      </c>
    </row>
    <row r="39" spans="1:6" x14ac:dyDescent="0.25">
      <c r="A39" t="str">
        <f>"037"</f>
        <v>037</v>
      </c>
      <c r="B39" t="str">
        <f t="shared" si="0"/>
        <v>航運管理學系2B</v>
      </c>
      <c r="C39" t="str">
        <f>"00973124"</f>
        <v>00973124</v>
      </c>
      <c r="D39" t="str">
        <f>"吳芳瑤"</f>
        <v>吳芳瑤</v>
      </c>
      <c r="E39" t="str">
        <f>"0988302023"</f>
        <v>0988302023</v>
      </c>
      <c r="F39" t="str">
        <f>""</f>
        <v/>
      </c>
    </row>
    <row r="40" spans="1:6" x14ac:dyDescent="0.25">
      <c r="A40" t="str">
        <f>"038"</f>
        <v>038</v>
      </c>
      <c r="B40" t="str">
        <f t="shared" si="0"/>
        <v>航運管理學系2B</v>
      </c>
      <c r="C40" t="str">
        <f>"00973125"</f>
        <v>00973125</v>
      </c>
      <c r="D40" t="str">
        <f>"黃婕羽"</f>
        <v>黃婕羽</v>
      </c>
      <c r="E40" t="str">
        <f>"0908156058"</f>
        <v>0908156058</v>
      </c>
      <c r="F40" t="str">
        <f>""</f>
        <v/>
      </c>
    </row>
    <row r="41" spans="1:6" x14ac:dyDescent="0.25">
      <c r="A41" t="str">
        <f>"039"</f>
        <v>039</v>
      </c>
      <c r="B41" t="str">
        <f t="shared" si="0"/>
        <v>航運管理學系2B</v>
      </c>
      <c r="C41" t="str">
        <f>"00973126"</f>
        <v>00973126</v>
      </c>
      <c r="D41" t="str">
        <f>"胡承允"</f>
        <v>胡承允</v>
      </c>
      <c r="E41" t="str">
        <f>"0955388092"</f>
        <v>0955388092</v>
      </c>
      <c r="F41" t="str">
        <f>""</f>
        <v/>
      </c>
    </row>
    <row r="42" spans="1:6" x14ac:dyDescent="0.25">
      <c r="A42" t="str">
        <f>"040"</f>
        <v>040</v>
      </c>
      <c r="B42" t="str">
        <f t="shared" si="0"/>
        <v>航運管理學系2B</v>
      </c>
      <c r="C42" t="str">
        <f>"00973127"</f>
        <v>00973127</v>
      </c>
      <c r="D42" t="str">
        <f>"陳希"</f>
        <v>陳希</v>
      </c>
      <c r="E42" t="str">
        <f>"0984303402"</f>
        <v>0984303402</v>
      </c>
      <c r="F42" t="str">
        <f>""</f>
        <v/>
      </c>
    </row>
    <row r="43" spans="1:6" x14ac:dyDescent="0.25">
      <c r="A43" t="str">
        <f>"041"</f>
        <v>041</v>
      </c>
      <c r="B43" t="str">
        <f t="shared" si="0"/>
        <v>航運管理學系2B</v>
      </c>
      <c r="C43" t="str">
        <f>"00973129"</f>
        <v>00973129</v>
      </c>
      <c r="D43" t="str">
        <f>"賴芃妤"</f>
        <v>賴芃妤</v>
      </c>
      <c r="E43" t="str">
        <f>"0909471441"</f>
        <v>0909471441</v>
      </c>
      <c r="F43" t="str">
        <f>""</f>
        <v/>
      </c>
    </row>
    <row r="44" spans="1:6" x14ac:dyDescent="0.25">
      <c r="A44" t="str">
        <f>"042"</f>
        <v>042</v>
      </c>
      <c r="B44" t="str">
        <f t="shared" si="0"/>
        <v>航運管理學系2B</v>
      </c>
      <c r="C44" t="str">
        <f>"00973131"</f>
        <v>00973131</v>
      </c>
      <c r="D44" t="str">
        <f>"陳弘元"</f>
        <v>陳弘元</v>
      </c>
      <c r="E44" t="str">
        <f>"0955013156"</f>
        <v>0955013156</v>
      </c>
      <c r="F44" t="str">
        <f>""</f>
        <v/>
      </c>
    </row>
    <row r="45" spans="1:6" x14ac:dyDescent="0.25">
      <c r="A45" t="str">
        <f>"043"</f>
        <v>043</v>
      </c>
      <c r="B45" t="str">
        <f t="shared" si="0"/>
        <v>航運管理學系2B</v>
      </c>
      <c r="C45" t="str">
        <f>"00973132"</f>
        <v>00973132</v>
      </c>
      <c r="D45" t="str">
        <f>"吳盈儒"</f>
        <v>吳盈儒</v>
      </c>
      <c r="E45" t="str">
        <f>"0972952491"</f>
        <v>0972952491</v>
      </c>
      <c r="F45" t="str">
        <f>""</f>
        <v/>
      </c>
    </row>
    <row r="46" spans="1:6" x14ac:dyDescent="0.25">
      <c r="A46" t="str">
        <f>"044"</f>
        <v>044</v>
      </c>
      <c r="B46" t="str">
        <f t="shared" si="0"/>
        <v>航運管理學系2B</v>
      </c>
      <c r="C46" t="str">
        <f>"00973133"</f>
        <v>00973133</v>
      </c>
      <c r="D46" t="str">
        <f>"唐乃為"</f>
        <v>唐乃為</v>
      </c>
      <c r="E46" t="str">
        <f>"0905584850"</f>
        <v>0905584850</v>
      </c>
      <c r="F46" t="str">
        <f>""</f>
        <v/>
      </c>
    </row>
    <row r="47" spans="1:6" x14ac:dyDescent="0.25">
      <c r="A47" t="str">
        <f>"045"</f>
        <v>045</v>
      </c>
      <c r="B47" t="str">
        <f t="shared" si="0"/>
        <v>航運管理學系2B</v>
      </c>
      <c r="C47" t="str">
        <f>"00973134"</f>
        <v>00973134</v>
      </c>
      <c r="D47" t="str">
        <f>"陳睿宸"</f>
        <v>陳睿宸</v>
      </c>
      <c r="E47" t="str">
        <f>"0987199332"</f>
        <v>0987199332</v>
      </c>
      <c r="F47" t="str">
        <f>""</f>
        <v/>
      </c>
    </row>
    <row r="48" spans="1:6" x14ac:dyDescent="0.25">
      <c r="A48" t="str">
        <f>"046"</f>
        <v>046</v>
      </c>
      <c r="B48" t="str">
        <f t="shared" ref="B48:B69" si="1">"航運管理學系2B"</f>
        <v>航運管理學系2B</v>
      </c>
      <c r="C48" t="str">
        <f>"00973135"</f>
        <v>00973135</v>
      </c>
      <c r="D48" t="str">
        <f>"林品妤"</f>
        <v>林品妤</v>
      </c>
      <c r="E48" t="str">
        <f>"0981131212"</f>
        <v>0981131212</v>
      </c>
      <c r="F48" t="str">
        <f>""</f>
        <v/>
      </c>
    </row>
    <row r="49" spans="1:6" x14ac:dyDescent="0.25">
      <c r="A49" t="str">
        <f>"047"</f>
        <v>047</v>
      </c>
      <c r="B49" t="str">
        <f t="shared" si="1"/>
        <v>航運管理學系2B</v>
      </c>
      <c r="C49" t="str">
        <f>"00973136"</f>
        <v>00973136</v>
      </c>
      <c r="D49" t="str">
        <f>"胡淓絜"</f>
        <v>胡淓絜</v>
      </c>
      <c r="E49" t="str">
        <f>"0974137858"</f>
        <v>0974137858</v>
      </c>
      <c r="F49" t="str">
        <f>""</f>
        <v/>
      </c>
    </row>
    <row r="50" spans="1:6" x14ac:dyDescent="0.25">
      <c r="A50" t="str">
        <f>"048"</f>
        <v>048</v>
      </c>
      <c r="B50" t="str">
        <f t="shared" si="1"/>
        <v>航運管理學系2B</v>
      </c>
      <c r="C50" t="str">
        <f>"00973138"</f>
        <v>00973138</v>
      </c>
      <c r="D50" t="str">
        <f>"王育萍"</f>
        <v>王育萍</v>
      </c>
      <c r="E50" t="str">
        <f>"0925126859"</f>
        <v>0925126859</v>
      </c>
      <c r="F50" t="str">
        <f>""</f>
        <v/>
      </c>
    </row>
    <row r="51" spans="1:6" x14ac:dyDescent="0.25">
      <c r="A51" t="str">
        <f>"049"</f>
        <v>049</v>
      </c>
      <c r="B51" t="str">
        <f t="shared" si="1"/>
        <v>航運管理學系2B</v>
      </c>
      <c r="C51" t="str">
        <f>"00973139"</f>
        <v>00973139</v>
      </c>
      <c r="D51" t="str">
        <f>"林芮亘"</f>
        <v>林芮亘</v>
      </c>
      <c r="E51" t="str">
        <f>"0908216827"</f>
        <v>0908216827</v>
      </c>
      <c r="F51" t="str">
        <f>""</f>
        <v/>
      </c>
    </row>
    <row r="52" spans="1:6" x14ac:dyDescent="0.25">
      <c r="A52" t="str">
        <f>"050"</f>
        <v>050</v>
      </c>
      <c r="B52" t="str">
        <f t="shared" si="1"/>
        <v>航運管理學系2B</v>
      </c>
      <c r="C52" t="str">
        <f>"00973140"</f>
        <v>00973140</v>
      </c>
      <c r="D52" t="str">
        <f>"吳佳恩"</f>
        <v>吳佳恩</v>
      </c>
      <c r="E52" t="str">
        <f>"0965326066"</f>
        <v>0965326066</v>
      </c>
      <c r="F52" t="str">
        <f>""</f>
        <v/>
      </c>
    </row>
    <row r="53" spans="1:6" x14ac:dyDescent="0.25">
      <c r="A53" t="str">
        <f>"051"</f>
        <v>051</v>
      </c>
      <c r="B53" t="str">
        <f t="shared" si="1"/>
        <v>航運管理學系2B</v>
      </c>
      <c r="C53" t="str">
        <f>"00973142"</f>
        <v>00973142</v>
      </c>
      <c r="D53" t="str">
        <f>"張宸瑄"</f>
        <v>張宸瑄</v>
      </c>
      <c r="E53" t="str">
        <f>"0909574433"</f>
        <v>0909574433</v>
      </c>
      <c r="F53" t="str">
        <f>""</f>
        <v/>
      </c>
    </row>
    <row r="54" spans="1:6" x14ac:dyDescent="0.25">
      <c r="A54" t="str">
        <f>"052"</f>
        <v>052</v>
      </c>
      <c r="B54" t="str">
        <f t="shared" si="1"/>
        <v>航運管理學系2B</v>
      </c>
      <c r="C54" t="str">
        <f>"00973143"</f>
        <v>00973143</v>
      </c>
      <c r="D54" t="str">
        <f>"趙翊辰"</f>
        <v>趙翊辰</v>
      </c>
      <c r="E54" t="str">
        <f>"0988597522"</f>
        <v>0988597522</v>
      </c>
      <c r="F54" t="str">
        <f>""</f>
        <v/>
      </c>
    </row>
    <row r="55" spans="1:6" x14ac:dyDescent="0.25">
      <c r="A55" t="str">
        <f>"053"</f>
        <v>053</v>
      </c>
      <c r="B55" t="str">
        <f t="shared" si="1"/>
        <v>航運管理學系2B</v>
      </c>
      <c r="C55" t="str">
        <f>"00973144"</f>
        <v>00973144</v>
      </c>
      <c r="D55" t="str">
        <f>"游方瑜"</f>
        <v>游方瑜</v>
      </c>
      <c r="E55" t="str">
        <f>"0988202166"</f>
        <v>0988202166</v>
      </c>
      <c r="F55" t="str">
        <f>""</f>
        <v/>
      </c>
    </row>
    <row r="56" spans="1:6" x14ac:dyDescent="0.25">
      <c r="A56" t="str">
        <f>"054"</f>
        <v>054</v>
      </c>
      <c r="B56" t="str">
        <f t="shared" si="1"/>
        <v>航運管理學系2B</v>
      </c>
      <c r="C56" t="str">
        <f>"00973145"</f>
        <v>00973145</v>
      </c>
      <c r="D56" t="str">
        <f>"林敬晏"</f>
        <v>林敬晏</v>
      </c>
      <c r="E56" t="str">
        <f>"0928898998"</f>
        <v>0928898998</v>
      </c>
      <c r="F56" t="str">
        <f>""</f>
        <v/>
      </c>
    </row>
    <row r="57" spans="1:6" x14ac:dyDescent="0.25">
      <c r="A57" t="str">
        <f>"055"</f>
        <v>055</v>
      </c>
      <c r="B57" t="str">
        <f t="shared" si="1"/>
        <v>航運管理學系2B</v>
      </c>
      <c r="C57" t="str">
        <f>"00973146"</f>
        <v>00973146</v>
      </c>
      <c r="D57" t="str">
        <f>"任妍"</f>
        <v>任妍</v>
      </c>
      <c r="E57" t="str">
        <f>"0979504330"</f>
        <v>0979504330</v>
      </c>
      <c r="F57" t="str">
        <f>""</f>
        <v/>
      </c>
    </row>
    <row r="58" spans="1:6" x14ac:dyDescent="0.25">
      <c r="A58" t="str">
        <f>"056"</f>
        <v>056</v>
      </c>
      <c r="B58" t="str">
        <f t="shared" si="1"/>
        <v>航運管理學系2B</v>
      </c>
      <c r="C58" t="str">
        <f>"00973147"</f>
        <v>00973147</v>
      </c>
      <c r="D58" t="str">
        <f>"蔡宜恩"</f>
        <v>蔡宜恩</v>
      </c>
      <c r="E58" t="str">
        <f>"0988491773"</f>
        <v>0988491773</v>
      </c>
      <c r="F58" t="str">
        <f>""</f>
        <v/>
      </c>
    </row>
    <row r="59" spans="1:6" x14ac:dyDescent="0.25">
      <c r="A59" t="str">
        <f>"057"</f>
        <v>057</v>
      </c>
      <c r="B59" t="str">
        <f t="shared" si="1"/>
        <v>航運管理學系2B</v>
      </c>
      <c r="C59" t="str">
        <f>"00973148"</f>
        <v>00973148</v>
      </c>
      <c r="D59" t="str">
        <f>"黃慈恩"</f>
        <v>黃慈恩</v>
      </c>
      <c r="E59" t="str">
        <f>"0916879508"</f>
        <v>0916879508</v>
      </c>
      <c r="F59" t="str">
        <f>""</f>
        <v/>
      </c>
    </row>
    <row r="60" spans="1:6" x14ac:dyDescent="0.25">
      <c r="A60" t="str">
        <f>"058"</f>
        <v>058</v>
      </c>
      <c r="B60" t="str">
        <f t="shared" si="1"/>
        <v>航運管理學系2B</v>
      </c>
      <c r="C60" t="str">
        <f>"00973151"</f>
        <v>00973151</v>
      </c>
      <c r="D60" t="str">
        <f>"潘伯聞"</f>
        <v>潘伯聞</v>
      </c>
      <c r="E60" t="str">
        <f>"0975071908"</f>
        <v>0975071908</v>
      </c>
      <c r="F60" t="str">
        <f>""</f>
        <v/>
      </c>
    </row>
    <row r="61" spans="1:6" x14ac:dyDescent="0.25">
      <c r="A61" t="str">
        <f>"059"</f>
        <v>059</v>
      </c>
      <c r="B61" t="str">
        <f t="shared" si="1"/>
        <v>航運管理學系2B</v>
      </c>
      <c r="C61" t="str">
        <f>"00973152"</f>
        <v>00973152</v>
      </c>
      <c r="D61" t="str">
        <f>"曾子健"</f>
        <v>曾子健</v>
      </c>
      <c r="E61" t="str">
        <f>"0984011469"</f>
        <v>0984011469</v>
      </c>
      <c r="F61" t="str">
        <f>""</f>
        <v/>
      </c>
    </row>
    <row r="62" spans="1:6" x14ac:dyDescent="0.25">
      <c r="A62" t="str">
        <f>"060"</f>
        <v>060</v>
      </c>
      <c r="B62" t="str">
        <f t="shared" si="1"/>
        <v>航運管理學系2B</v>
      </c>
      <c r="C62" t="str">
        <f>"00973153"</f>
        <v>00973153</v>
      </c>
      <c r="D62" t="str">
        <f>"王子敬"</f>
        <v>王子敬</v>
      </c>
      <c r="E62" t="str">
        <f>"0970023511"</f>
        <v>0970023511</v>
      </c>
      <c r="F62" t="str">
        <f>""</f>
        <v/>
      </c>
    </row>
    <row r="63" spans="1:6" x14ac:dyDescent="0.25">
      <c r="A63" t="str">
        <f>"061"</f>
        <v>061</v>
      </c>
      <c r="B63" t="str">
        <f t="shared" si="1"/>
        <v>航運管理學系2B</v>
      </c>
      <c r="C63" t="str">
        <f>"00973155"</f>
        <v>00973155</v>
      </c>
      <c r="D63" t="str">
        <f>"邱紹陽"</f>
        <v>邱紹陽</v>
      </c>
      <c r="E63" t="str">
        <f>"0979173019"</f>
        <v>0979173019</v>
      </c>
      <c r="F63" t="str">
        <f>""</f>
        <v/>
      </c>
    </row>
    <row r="64" spans="1:6" x14ac:dyDescent="0.25">
      <c r="A64" t="str">
        <f>"062"</f>
        <v>062</v>
      </c>
      <c r="B64" t="str">
        <f t="shared" si="1"/>
        <v>航運管理學系2B</v>
      </c>
      <c r="C64" t="str">
        <f>"00973156"</f>
        <v>00973156</v>
      </c>
      <c r="D64" t="str">
        <f>"莫宇寧"</f>
        <v>莫宇寧</v>
      </c>
      <c r="E64" t="str">
        <f>"0970192060"</f>
        <v>0970192060</v>
      </c>
      <c r="F64" t="str">
        <f>""</f>
        <v/>
      </c>
    </row>
    <row r="65" spans="1:6" x14ac:dyDescent="0.25">
      <c r="A65" t="str">
        <f>"063"</f>
        <v>063</v>
      </c>
      <c r="B65" t="str">
        <f t="shared" si="1"/>
        <v>航運管理學系2B</v>
      </c>
      <c r="C65" t="str">
        <f>"00973157"</f>
        <v>00973157</v>
      </c>
      <c r="D65" t="str">
        <f>"丁小芩"</f>
        <v>丁小芩</v>
      </c>
      <c r="E65" t="str">
        <f>"0971811546"</f>
        <v>0971811546</v>
      </c>
      <c r="F65" t="str">
        <f>""</f>
        <v/>
      </c>
    </row>
    <row r="66" spans="1:6" x14ac:dyDescent="0.25">
      <c r="A66" t="str">
        <f>"064"</f>
        <v>064</v>
      </c>
      <c r="B66" t="str">
        <f t="shared" si="1"/>
        <v>航運管理學系2B</v>
      </c>
      <c r="C66" t="str">
        <f>"00973158"</f>
        <v>00973158</v>
      </c>
      <c r="D66" t="str">
        <f>"曾俊雄"</f>
        <v>曾俊雄</v>
      </c>
      <c r="E66" t="str">
        <f>"0908947362"</f>
        <v>0908947362</v>
      </c>
      <c r="F66" t="str">
        <f>""</f>
        <v/>
      </c>
    </row>
    <row r="67" spans="1:6" x14ac:dyDescent="0.25">
      <c r="A67" t="str">
        <f>"065"</f>
        <v>065</v>
      </c>
      <c r="B67" t="str">
        <f t="shared" si="1"/>
        <v>航運管理學系2B</v>
      </c>
      <c r="C67" t="str">
        <f>"00973159"</f>
        <v>00973159</v>
      </c>
      <c r="D67" t="str">
        <f>"李婉萍"</f>
        <v>李婉萍</v>
      </c>
      <c r="E67" t="str">
        <f>"  0986004278"</f>
        <v xml:space="preserve">  0986004278</v>
      </c>
      <c r="F67" t="str">
        <f>""</f>
        <v/>
      </c>
    </row>
    <row r="68" spans="1:6" x14ac:dyDescent="0.25">
      <c r="A68" t="str">
        <f>"066"</f>
        <v>066</v>
      </c>
      <c r="B68" t="str">
        <f t="shared" si="1"/>
        <v>航運管理學系2B</v>
      </c>
      <c r="C68" t="str">
        <f>"00973160"</f>
        <v>00973160</v>
      </c>
      <c r="D68" t="str">
        <f>"姜文祥"</f>
        <v>姜文祥</v>
      </c>
      <c r="E68" t="str">
        <f>"0961311378"</f>
        <v>0961311378</v>
      </c>
      <c r="F68" t="str">
        <f>""</f>
        <v/>
      </c>
    </row>
    <row r="69" spans="1:6" x14ac:dyDescent="0.25">
      <c r="A69" t="str">
        <f>"067"</f>
        <v>067</v>
      </c>
      <c r="B69" t="str">
        <f t="shared" si="1"/>
        <v>航運管理學系2B</v>
      </c>
      <c r="C69" t="str">
        <f>"00973161"</f>
        <v>00973161</v>
      </c>
      <c r="D69" t="str">
        <f>"吳德明"</f>
        <v>吳德明</v>
      </c>
      <c r="E69" t="str">
        <f>"085780354695"</f>
        <v>085780354695</v>
      </c>
      <c r="F69" t="str">
        <f>""</f>
        <v/>
      </c>
    </row>
    <row r="70" spans="1:6" x14ac:dyDescent="0.25">
      <c r="A70" t="str">
        <f>"068"</f>
        <v>068</v>
      </c>
      <c r="B70" t="str">
        <f>"航運管理學系3B"</f>
        <v>航運管理學系3B</v>
      </c>
      <c r="C70" t="str">
        <f>"00973205"</f>
        <v>00973205</v>
      </c>
      <c r="D70" t="str">
        <f>"楊晴卉"</f>
        <v>楊晴卉</v>
      </c>
      <c r="E70" t="str">
        <f>"0958596262"</f>
        <v>0958596262</v>
      </c>
      <c r="F70" t="str">
        <f>""</f>
        <v/>
      </c>
    </row>
    <row r="71" spans="1:6" x14ac:dyDescent="0.25">
      <c r="A71" t="str">
        <f>"069"</f>
        <v>069</v>
      </c>
      <c r="B71" t="str">
        <f>"航運管理學系2B"</f>
        <v>航運管理學系2B</v>
      </c>
      <c r="C71" t="str">
        <f>"00976025"</f>
        <v>00976025</v>
      </c>
      <c r="D71" t="str">
        <f>"薛茜勻"</f>
        <v>薛茜勻</v>
      </c>
      <c r="E71" t="str">
        <f>"0909693340"</f>
        <v>0909693340</v>
      </c>
      <c r="F71" t="str">
        <f>""</f>
        <v/>
      </c>
    </row>
    <row r="72" spans="1:6" x14ac:dyDescent="0.25">
      <c r="A72" t="str">
        <f>"070"</f>
        <v>070</v>
      </c>
      <c r="B72" t="str">
        <f>"航運管理學系2B"</f>
        <v>航運管理學系2B</v>
      </c>
      <c r="C72" t="str">
        <f>"00977012"</f>
        <v>00977012</v>
      </c>
      <c r="D72" t="str">
        <f>"趙佳柔"</f>
        <v>趙佳柔</v>
      </c>
      <c r="E72" t="str">
        <f>"0963557997"</f>
        <v>0963557997</v>
      </c>
      <c r="F72" t="str">
        <f>""</f>
        <v/>
      </c>
    </row>
    <row r="73" spans="1:6" x14ac:dyDescent="0.25">
      <c r="A73" t="str">
        <f>"071"</f>
        <v>071</v>
      </c>
      <c r="B73" t="str">
        <f>"航運管理學系2B"</f>
        <v>航運管理學系2B</v>
      </c>
      <c r="C73" t="str">
        <f>"00977016"</f>
        <v>00977016</v>
      </c>
      <c r="D73" t="str">
        <f>"蔡幸容"</f>
        <v>蔡幸容</v>
      </c>
      <c r="E73" t="str">
        <f>"0979301516"</f>
        <v>0979301516</v>
      </c>
      <c r="F73" t="str">
        <f>""</f>
        <v/>
      </c>
    </row>
    <row r="74" spans="1:6" x14ac:dyDescent="0.25">
      <c r="A74" t="str">
        <f>"072"</f>
        <v>072</v>
      </c>
      <c r="B74" t="str">
        <f>"航運管理學系2A"</f>
        <v>航運管理學系2A</v>
      </c>
      <c r="C74" t="str">
        <f>"01073201"</f>
        <v>01073201</v>
      </c>
      <c r="D74" t="str">
        <f>"劉怡廷"</f>
        <v>劉怡廷</v>
      </c>
      <c r="E74" t="str">
        <f>"0979683062"</f>
        <v>0979683062</v>
      </c>
      <c r="F74" t="str">
        <f>""</f>
        <v/>
      </c>
    </row>
    <row r="75" spans="1:6" x14ac:dyDescent="0.25">
      <c r="A75" t="str">
        <f>"073"</f>
        <v>073</v>
      </c>
      <c r="B75" t="str">
        <f>"航運管理學系2A"</f>
        <v>航運管理學系2A</v>
      </c>
      <c r="C75" t="str">
        <f>"01073203"</f>
        <v>01073203</v>
      </c>
      <c r="D75" t="str">
        <f>"林昱廷"</f>
        <v>林昱廷</v>
      </c>
      <c r="E75" t="str">
        <f>"0963139037"</f>
        <v>0963139037</v>
      </c>
      <c r="F75" t="str">
        <f>""</f>
        <v/>
      </c>
    </row>
  </sheetData>
  <autoFilter ref="A2:E75"/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6" workbookViewId="0">
      <selection activeCell="I21" sqref="I21"/>
    </sheetView>
  </sheetViews>
  <sheetFormatPr defaultRowHeight="16.5" x14ac:dyDescent="0.25"/>
  <cols>
    <col min="1" max="1" width="16.5" bestFit="1" customWidth="1"/>
    <col min="2" max="2" width="9.625" bestFit="1" customWidth="1"/>
    <col min="3" max="3" width="10.625" customWidth="1"/>
    <col min="4" max="4" width="18" customWidth="1"/>
  </cols>
  <sheetData>
    <row r="1" spans="1:4" x14ac:dyDescent="0.25">
      <c r="A1" t="s">
        <v>8</v>
      </c>
      <c r="B1" t="s">
        <v>9</v>
      </c>
      <c r="C1" t="s">
        <v>10</v>
      </c>
      <c r="D1" t="s">
        <v>11</v>
      </c>
    </row>
    <row r="2" spans="1:4" x14ac:dyDescent="0.25">
      <c r="A2" t="s">
        <v>12</v>
      </c>
      <c r="B2" t="s">
        <v>13</v>
      </c>
      <c r="C2" t="s">
        <v>14</v>
      </c>
      <c r="D2" t="s">
        <v>15</v>
      </c>
    </row>
    <row r="3" spans="1:4" x14ac:dyDescent="0.25">
      <c r="A3" t="s">
        <v>12</v>
      </c>
      <c r="B3" t="s">
        <v>16</v>
      </c>
      <c r="C3" t="s">
        <v>17</v>
      </c>
      <c r="D3" t="s">
        <v>18</v>
      </c>
    </row>
    <row r="4" spans="1:4" x14ac:dyDescent="0.25">
      <c r="A4" t="s">
        <v>12</v>
      </c>
      <c r="B4" t="s">
        <v>19</v>
      </c>
      <c r="C4" t="s">
        <v>20</v>
      </c>
      <c r="D4" t="s">
        <v>21</v>
      </c>
    </row>
    <row r="5" spans="1:4" x14ac:dyDescent="0.25">
      <c r="A5" t="s">
        <v>12</v>
      </c>
      <c r="B5" t="s">
        <v>22</v>
      </c>
      <c r="C5" t="s">
        <v>23</v>
      </c>
      <c r="D5" t="s">
        <v>24</v>
      </c>
    </row>
    <row r="6" spans="1:4" x14ac:dyDescent="0.25">
      <c r="A6" t="s">
        <v>12</v>
      </c>
      <c r="B6" t="s">
        <v>25</v>
      </c>
      <c r="C6" t="s">
        <v>26</v>
      </c>
      <c r="D6" t="s">
        <v>27</v>
      </c>
    </row>
    <row r="7" spans="1:4" x14ac:dyDescent="0.25">
      <c r="A7" t="s">
        <v>28</v>
      </c>
      <c r="B7" t="s">
        <v>29</v>
      </c>
      <c r="C7" t="s">
        <v>30</v>
      </c>
      <c r="D7" t="s">
        <v>31</v>
      </c>
    </row>
    <row r="8" spans="1:4" x14ac:dyDescent="0.25">
      <c r="A8" t="s">
        <v>28</v>
      </c>
      <c r="B8" t="s">
        <v>32</v>
      </c>
      <c r="C8" t="s">
        <v>33</v>
      </c>
      <c r="D8" t="s">
        <v>34</v>
      </c>
    </row>
    <row r="9" spans="1:4" x14ac:dyDescent="0.25">
      <c r="A9" t="s">
        <v>28</v>
      </c>
      <c r="B9" t="s">
        <v>35</v>
      </c>
      <c r="C9" t="s">
        <v>36</v>
      </c>
      <c r="D9" t="s">
        <v>37</v>
      </c>
    </row>
    <row r="10" spans="1:4" x14ac:dyDescent="0.25">
      <c r="A10" t="s">
        <v>28</v>
      </c>
      <c r="B10" t="s">
        <v>38</v>
      </c>
      <c r="C10" t="s">
        <v>39</v>
      </c>
      <c r="D10" t="s">
        <v>40</v>
      </c>
    </row>
    <row r="11" spans="1:4" x14ac:dyDescent="0.25">
      <c r="A11" t="s">
        <v>28</v>
      </c>
      <c r="B11" t="s">
        <v>41</v>
      </c>
      <c r="C11" t="s">
        <v>42</v>
      </c>
      <c r="D11" t="s">
        <v>43</v>
      </c>
    </row>
    <row r="12" spans="1:4" x14ac:dyDescent="0.25">
      <c r="A12" t="s">
        <v>12</v>
      </c>
      <c r="B12" t="s">
        <v>44</v>
      </c>
      <c r="C12" t="s">
        <v>45</v>
      </c>
      <c r="D12" t="s">
        <v>46</v>
      </c>
    </row>
    <row r="13" spans="1:4" x14ac:dyDescent="0.25">
      <c r="A13" t="s">
        <v>47</v>
      </c>
      <c r="B13" t="s">
        <v>48</v>
      </c>
      <c r="C13" t="s">
        <v>49</v>
      </c>
      <c r="D13" t="s">
        <v>50</v>
      </c>
    </row>
    <row r="14" spans="1:4" x14ac:dyDescent="0.25">
      <c r="A14" t="s">
        <v>51</v>
      </c>
      <c r="B14" t="s">
        <v>52</v>
      </c>
      <c r="C14" t="s">
        <v>53</v>
      </c>
      <c r="D14" t="s">
        <v>54</v>
      </c>
    </row>
    <row r="15" spans="1:4" x14ac:dyDescent="0.25">
      <c r="A15" t="s">
        <v>51</v>
      </c>
      <c r="B15" t="s">
        <v>55</v>
      </c>
      <c r="C15" t="s">
        <v>56</v>
      </c>
      <c r="D15" t="s">
        <v>57</v>
      </c>
    </row>
    <row r="16" spans="1:4" x14ac:dyDescent="0.25">
      <c r="A16" t="s">
        <v>58</v>
      </c>
      <c r="B16" t="s">
        <v>170</v>
      </c>
      <c r="C16" t="s">
        <v>171</v>
      </c>
      <c r="D16" t="s">
        <v>172</v>
      </c>
    </row>
    <row r="17" spans="1:4" x14ac:dyDescent="0.25">
      <c r="A17" t="s">
        <v>58</v>
      </c>
      <c r="B17" t="s">
        <v>173</v>
      </c>
      <c r="C17" t="s">
        <v>174</v>
      </c>
      <c r="D17" t="s">
        <v>175</v>
      </c>
    </row>
    <row r="18" spans="1:4" x14ac:dyDescent="0.25">
      <c r="A18" t="s">
        <v>58</v>
      </c>
      <c r="B18" t="s">
        <v>176</v>
      </c>
      <c r="C18" t="s">
        <v>177</v>
      </c>
      <c r="D18" t="s">
        <v>178</v>
      </c>
    </row>
    <row r="19" spans="1:4" x14ac:dyDescent="0.25">
      <c r="A19" t="s">
        <v>58</v>
      </c>
      <c r="B19" t="s">
        <v>179</v>
      </c>
      <c r="C19" t="s">
        <v>180</v>
      </c>
      <c r="D19" t="s">
        <v>181</v>
      </c>
    </row>
    <row r="20" spans="1:4" x14ac:dyDescent="0.25">
      <c r="A20" t="s">
        <v>58</v>
      </c>
      <c r="B20" t="s">
        <v>182</v>
      </c>
      <c r="C20" t="s">
        <v>183</v>
      </c>
      <c r="D20" t="s">
        <v>184</v>
      </c>
    </row>
    <row r="21" spans="1:4" x14ac:dyDescent="0.25">
      <c r="A21" t="s">
        <v>58</v>
      </c>
      <c r="B21" t="s">
        <v>185</v>
      </c>
      <c r="C21" t="s">
        <v>186</v>
      </c>
      <c r="D21" t="s">
        <v>187</v>
      </c>
    </row>
    <row r="22" spans="1:4" x14ac:dyDescent="0.25">
      <c r="A22" t="s">
        <v>58</v>
      </c>
      <c r="B22" t="s">
        <v>188</v>
      </c>
      <c r="C22" t="s">
        <v>189</v>
      </c>
      <c r="D22" t="s">
        <v>190</v>
      </c>
    </row>
    <row r="23" spans="1:4" x14ac:dyDescent="0.25">
      <c r="A23" t="s">
        <v>58</v>
      </c>
      <c r="B23" t="s">
        <v>191</v>
      </c>
      <c r="C23" t="s">
        <v>192</v>
      </c>
      <c r="D23" t="s">
        <v>193</v>
      </c>
    </row>
    <row r="24" spans="1:4" x14ac:dyDescent="0.25">
      <c r="A24" t="s">
        <v>58</v>
      </c>
      <c r="B24" t="s">
        <v>194</v>
      </c>
      <c r="C24" t="s">
        <v>195</v>
      </c>
      <c r="D24" t="s">
        <v>196</v>
      </c>
    </row>
    <row r="25" spans="1:4" x14ac:dyDescent="0.25">
      <c r="A25" t="s">
        <v>58</v>
      </c>
      <c r="B25" t="s">
        <v>197</v>
      </c>
      <c r="C25" t="s">
        <v>198</v>
      </c>
      <c r="D25" t="s">
        <v>199</v>
      </c>
    </row>
    <row r="26" spans="1:4" x14ac:dyDescent="0.25">
      <c r="A26" t="s">
        <v>58</v>
      </c>
      <c r="B26" t="s">
        <v>200</v>
      </c>
      <c r="C26" t="s">
        <v>201</v>
      </c>
      <c r="D26" t="s">
        <v>202</v>
      </c>
    </row>
    <row r="27" spans="1:4" x14ac:dyDescent="0.25">
      <c r="A27" t="s">
        <v>58</v>
      </c>
      <c r="B27" t="s">
        <v>203</v>
      </c>
      <c r="C27" t="s">
        <v>204</v>
      </c>
      <c r="D27" t="s">
        <v>205</v>
      </c>
    </row>
    <row r="28" spans="1:4" x14ac:dyDescent="0.25">
      <c r="A28" t="s">
        <v>58</v>
      </c>
      <c r="B28" t="s">
        <v>206</v>
      </c>
      <c r="C28" t="s">
        <v>207</v>
      </c>
      <c r="D28" t="s">
        <v>208</v>
      </c>
    </row>
    <row r="29" spans="1:4" x14ac:dyDescent="0.25">
      <c r="A29" t="s">
        <v>58</v>
      </c>
      <c r="B29" t="s">
        <v>209</v>
      </c>
      <c r="C29" t="s">
        <v>210</v>
      </c>
      <c r="D29" t="s">
        <v>211</v>
      </c>
    </row>
    <row r="30" spans="1:4" x14ac:dyDescent="0.25">
      <c r="A30" t="s">
        <v>58</v>
      </c>
      <c r="B30" t="s">
        <v>212</v>
      </c>
      <c r="C30" t="s">
        <v>213</v>
      </c>
      <c r="D30" t="s">
        <v>214</v>
      </c>
    </row>
    <row r="31" spans="1:4" x14ac:dyDescent="0.25">
      <c r="A31" t="s">
        <v>58</v>
      </c>
      <c r="B31" t="s">
        <v>215</v>
      </c>
      <c r="C31" t="s">
        <v>216</v>
      </c>
      <c r="D31" t="s">
        <v>217</v>
      </c>
    </row>
    <row r="32" spans="1:4" x14ac:dyDescent="0.25">
      <c r="A32" t="s">
        <v>58</v>
      </c>
      <c r="B32" t="s">
        <v>218</v>
      </c>
      <c r="C32" t="s">
        <v>219</v>
      </c>
      <c r="D32" t="s">
        <v>220</v>
      </c>
    </row>
    <row r="33" spans="1:4" x14ac:dyDescent="0.25">
      <c r="A33" t="s">
        <v>58</v>
      </c>
      <c r="B33" t="s">
        <v>221</v>
      </c>
      <c r="C33" t="s">
        <v>222</v>
      </c>
      <c r="D33" t="s">
        <v>223</v>
      </c>
    </row>
    <row r="34" spans="1:4" x14ac:dyDescent="0.25">
      <c r="A34" t="s">
        <v>58</v>
      </c>
      <c r="B34" t="s">
        <v>224</v>
      </c>
      <c r="C34" t="s">
        <v>225</v>
      </c>
      <c r="D34" t="s">
        <v>226</v>
      </c>
    </row>
    <row r="35" spans="1:4" x14ac:dyDescent="0.25">
      <c r="A35" t="s">
        <v>58</v>
      </c>
      <c r="B35" t="s">
        <v>227</v>
      </c>
      <c r="C35" t="s">
        <v>228</v>
      </c>
      <c r="D35" t="s">
        <v>229</v>
      </c>
    </row>
    <row r="36" spans="1:4" x14ac:dyDescent="0.25">
      <c r="A36" t="s">
        <v>58</v>
      </c>
      <c r="B36" t="s">
        <v>230</v>
      </c>
      <c r="C36" t="s">
        <v>231</v>
      </c>
      <c r="D36" t="s">
        <v>232</v>
      </c>
    </row>
  </sheetData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31" workbookViewId="0">
      <selection activeCell="E60" sqref="E60"/>
    </sheetView>
  </sheetViews>
  <sheetFormatPr defaultRowHeight="16.5" x14ac:dyDescent="0.25"/>
  <cols>
    <col min="1" max="1" width="16.5" bestFit="1" customWidth="1"/>
    <col min="2" max="2" width="9.625" bestFit="1" customWidth="1"/>
    <col min="3" max="3" width="11.875" customWidth="1"/>
  </cols>
  <sheetData>
    <row r="1" spans="1:4" x14ac:dyDescent="0.25">
      <c r="A1" t="s">
        <v>58</v>
      </c>
      <c r="B1" t="s">
        <v>59</v>
      </c>
      <c r="C1" t="s">
        <v>60</v>
      </c>
      <c r="D1" t="s">
        <v>61</v>
      </c>
    </row>
    <row r="2" spans="1:4" x14ac:dyDescent="0.25">
      <c r="A2" t="s">
        <v>58</v>
      </c>
      <c r="B2" t="s">
        <v>62</v>
      </c>
      <c r="C2" t="s">
        <v>63</v>
      </c>
      <c r="D2" t="s">
        <v>64</v>
      </c>
    </row>
    <row r="3" spans="1:4" x14ac:dyDescent="0.25">
      <c r="A3" t="s">
        <v>58</v>
      </c>
      <c r="B3" t="s">
        <v>65</v>
      </c>
      <c r="C3" t="s">
        <v>66</v>
      </c>
      <c r="D3" t="s">
        <v>67</v>
      </c>
    </row>
    <row r="4" spans="1:4" x14ac:dyDescent="0.25">
      <c r="A4" t="s">
        <v>58</v>
      </c>
      <c r="B4" t="s">
        <v>68</v>
      </c>
      <c r="C4" t="s">
        <v>69</v>
      </c>
      <c r="D4" t="s">
        <v>70</v>
      </c>
    </row>
    <row r="5" spans="1:4" x14ac:dyDescent="0.25">
      <c r="A5" t="s">
        <v>58</v>
      </c>
      <c r="B5" t="s">
        <v>71</v>
      </c>
      <c r="C5" t="s">
        <v>72</v>
      </c>
      <c r="D5" t="s">
        <v>73</v>
      </c>
    </row>
    <row r="6" spans="1:4" x14ac:dyDescent="0.25">
      <c r="A6" t="s">
        <v>58</v>
      </c>
      <c r="B6" t="s">
        <v>74</v>
      </c>
      <c r="C6" t="s">
        <v>75</v>
      </c>
      <c r="D6" t="s">
        <v>76</v>
      </c>
    </row>
    <row r="7" spans="1:4" x14ac:dyDescent="0.25">
      <c r="A7" t="s">
        <v>58</v>
      </c>
      <c r="B7" t="s">
        <v>77</v>
      </c>
      <c r="C7" t="s">
        <v>78</v>
      </c>
      <c r="D7" t="s">
        <v>79</v>
      </c>
    </row>
    <row r="8" spans="1:4" x14ac:dyDescent="0.25">
      <c r="A8" t="s">
        <v>58</v>
      </c>
      <c r="B8" t="s">
        <v>80</v>
      </c>
      <c r="C8" t="s">
        <v>81</v>
      </c>
      <c r="D8" t="s">
        <v>82</v>
      </c>
    </row>
    <row r="9" spans="1:4" x14ac:dyDescent="0.25">
      <c r="A9" t="s">
        <v>58</v>
      </c>
      <c r="B9" t="s">
        <v>83</v>
      </c>
      <c r="C9" t="s">
        <v>84</v>
      </c>
      <c r="D9" t="s">
        <v>85</v>
      </c>
    </row>
    <row r="10" spans="1:4" x14ac:dyDescent="0.25">
      <c r="A10" t="s">
        <v>58</v>
      </c>
      <c r="B10" t="s">
        <v>86</v>
      </c>
      <c r="C10" t="s">
        <v>87</v>
      </c>
      <c r="D10" t="s">
        <v>88</v>
      </c>
    </row>
    <row r="11" spans="1:4" x14ac:dyDescent="0.25">
      <c r="A11" t="s">
        <v>58</v>
      </c>
      <c r="B11" t="s">
        <v>89</v>
      </c>
      <c r="C11" t="s">
        <v>90</v>
      </c>
      <c r="D11" t="s">
        <v>91</v>
      </c>
    </row>
    <row r="12" spans="1:4" x14ac:dyDescent="0.25">
      <c r="A12" t="s">
        <v>58</v>
      </c>
      <c r="B12" t="s">
        <v>92</v>
      </c>
      <c r="C12" t="s">
        <v>93</v>
      </c>
      <c r="D12" t="s">
        <v>94</v>
      </c>
    </row>
    <row r="13" spans="1:4" x14ac:dyDescent="0.25">
      <c r="A13" t="s">
        <v>58</v>
      </c>
      <c r="B13" t="s">
        <v>95</v>
      </c>
      <c r="C13" t="s">
        <v>96</v>
      </c>
      <c r="D13" t="s">
        <v>97</v>
      </c>
    </row>
    <row r="14" spans="1:4" x14ac:dyDescent="0.25">
      <c r="A14" t="s">
        <v>58</v>
      </c>
      <c r="B14" t="s">
        <v>98</v>
      </c>
      <c r="C14" t="s">
        <v>99</v>
      </c>
      <c r="D14" t="s">
        <v>100</v>
      </c>
    </row>
    <row r="15" spans="1:4" x14ac:dyDescent="0.25">
      <c r="A15" t="s">
        <v>58</v>
      </c>
      <c r="B15" t="s">
        <v>101</v>
      </c>
      <c r="C15" t="s">
        <v>102</v>
      </c>
      <c r="D15" t="s">
        <v>103</v>
      </c>
    </row>
    <row r="16" spans="1:4" x14ac:dyDescent="0.25">
      <c r="A16" t="s">
        <v>58</v>
      </c>
      <c r="B16" t="s">
        <v>104</v>
      </c>
      <c r="C16" t="s">
        <v>105</v>
      </c>
      <c r="D16" t="s">
        <v>106</v>
      </c>
    </row>
    <row r="17" spans="1:4" x14ac:dyDescent="0.25">
      <c r="A17" t="s">
        <v>58</v>
      </c>
      <c r="B17" t="s">
        <v>107</v>
      </c>
      <c r="C17" t="s">
        <v>108</v>
      </c>
      <c r="D17" t="s">
        <v>109</v>
      </c>
    </row>
    <row r="18" spans="1:4" x14ac:dyDescent="0.25">
      <c r="A18" t="s">
        <v>58</v>
      </c>
      <c r="B18" t="s">
        <v>110</v>
      </c>
      <c r="C18" t="s">
        <v>111</v>
      </c>
      <c r="D18" t="s">
        <v>112</v>
      </c>
    </row>
    <row r="19" spans="1:4" x14ac:dyDescent="0.25">
      <c r="A19" t="s">
        <v>58</v>
      </c>
      <c r="B19" t="s">
        <v>113</v>
      </c>
      <c r="C19" t="s">
        <v>114</v>
      </c>
      <c r="D19" t="s">
        <v>115</v>
      </c>
    </row>
    <row r="20" spans="1:4" x14ac:dyDescent="0.25">
      <c r="A20" t="s">
        <v>58</v>
      </c>
      <c r="B20" t="s">
        <v>116</v>
      </c>
      <c r="C20" t="s">
        <v>117</v>
      </c>
      <c r="D20" t="s">
        <v>118</v>
      </c>
    </row>
    <row r="21" spans="1:4" x14ac:dyDescent="0.25">
      <c r="A21" t="s">
        <v>58</v>
      </c>
      <c r="B21" t="s">
        <v>119</v>
      </c>
      <c r="C21" t="s">
        <v>120</v>
      </c>
      <c r="D21" t="s">
        <v>121</v>
      </c>
    </row>
    <row r="22" spans="1:4" x14ac:dyDescent="0.25">
      <c r="A22" t="s">
        <v>58</v>
      </c>
      <c r="B22" t="s">
        <v>122</v>
      </c>
      <c r="C22" t="s">
        <v>123</v>
      </c>
      <c r="D22" t="s">
        <v>124</v>
      </c>
    </row>
    <row r="23" spans="1:4" x14ac:dyDescent="0.25">
      <c r="A23" t="s">
        <v>58</v>
      </c>
      <c r="B23" t="s">
        <v>125</v>
      </c>
      <c r="C23" t="s">
        <v>126</v>
      </c>
      <c r="D23" t="s">
        <v>127</v>
      </c>
    </row>
    <row r="24" spans="1:4" x14ac:dyDescent="0.25">
      <c r="A24" t="s">
        <v>58</v>
      </c>
      <c r="B24" t="s">
        <v>128</v>
      </c>
      <c r="C24" t="s">
        <v>129</v>
      </c>
      <c r="D24" t="s">
        <v>130</v>
      </c>
    </row>
    <row r="25" spans="1:4" x14ac:dyDescent="0.25">
      <c r="A25" t="s">
        <v>58</v>
      </c>
      <c r="B25" t="s">
        <v>131</v>
      </c>
      <c r="C25" t="s">
        <v>132</v>
      </c>
      <c r="D25" t="s">
        <v>133</v>
      </c>
    </row>
    <row r="26" spans="1:4" x14ac:dyDescent="0.25">
      <c r="A26" t="s">
        <v>58</v>
      </c>
      <c r="B26" t="s">
        <v>134</v>
      </c>
      <c r="C26" t="s">
        <v>135</v>
      </c>
      <c r="D26" t="s">
        <v>136</v>
      </c>
    </row>
    <row r="27" spans="1:4" x14ac:dyDescent="0.25">
      <c r="A27" t="s">
        <v>58</v>
      </c>
      <c r="B27" t="s">
        <v>137</v>
      </c>
      <c r="C27" t="s">
        <v>138</v>
      </c>
      <c r="D27" t="s">
        <v>139</v>
      </c>
    </row>
    <row r="28" spans="1:4" x14ac:dyDescent="0.25">
      <c r="A28" t="s">
        <v>58</v>
      </c>
      <c r="B28" t="s">
        <v>140</v>
      </c>
      <c r="C28" t="s">
        <v>141</v>
      </c>
      <c r="D28" t="s">
        <v>142</v>
      </c>
    </row>
    <row r="29" spans="1:4" x14ac:dyDescent="0.25">
      <c r="A29" t="s">
        <v>58</v>
      </c>
      <c r="B29" t="s">
        <v>143</v>
      </c>
      <c r="C29" t="s">
        <v>144</v>
      </c>
      <c r="D29" t="s">
        <v>145</v>
      </c>
    </row>
    <row r="30" spans="1:4" x14ac:dyDescent="0.25">
      <c r="A30" t="s">
        <v>58</v>
      </c>
      <c r="B30" t="s">
        <v>146</v>
      </c>
      <c r="C30" t="s">
        <v>147</v>
      </c>
      <c r="D30" t="s">
        <v>148</v>
      </c>
    </row>
    <row r="31" spans="1:4" x14ac:dyDescent="0.25">
      <c r="A31" t="s">
        <v>58</v>
      </c>
      <c r="B31" t="s">
        <v>149</v>
      </c>
      <c r="C31" t="s">
        <v>150</v>
      </c>
      <c r="D31" t="s">
        <v>151</v>
      </c>
    </row>
    <row r="32" spans="1:4" x14ac:dyDescent="0.25">
      <c r="A32" t="s">
        <v>58</v>
      </c>
      <c r="B32" t="s">
        <v>152</v>
      </c>
      <c r="C32" t="s">
        <v>153</v>
      </c>
      <c r="D32" t="s">
        <v>154</v>
      </c>
    </row>
    <row r="33" spans="1:4" x14ac:dyDescent="0.25">
      <c r="A33" t="s">
        <v>58</v>
      </c>
      <c r="B33" t="s">
        <v>155</v>
      </c>
      <c r="C33" t="s">
        <v>156</v>
      </c>
      <c r="D33" t="s">
        <v>157</v>
      </c>
    </row>
    <row r="34" spans="1:4" x14ac:dyDescent="0.25">
      <c r="A34" t="s">
        <v>58</v>
      </c>
      <c r="B34" t="s">
        <v>158</v>
      </c>
      <c r="C34" t="s">
        <v>159</v>
      </c>
      <c r="D34" t="s">
        <v>160</v>
      </c>
    </row>
    <row r="35" spans="1:4" x14ac:dyDescent="0.25">
      <c r="A35" t="s">
        <v>58</v>
      </c>
      <c r="B35" t="s">
        <v>161</v>
      </c>
      <c r="C35" t="s">
        <v>162</v>
      </c>
      <c r="D35" t="s">
        <v>163</v>
      </c>
    </row>
    <row r="36" spans="1:4" x14ac:dyDescent="0.25">
      <c r="A36" t="s">
        <v>58</v>
      </c>
      <c r="B36" t="s">
        <v>164</v>
      </c>
      <c r="C36" t="s">
        <v>165</v>
      </c>
      <c r="D36" t="s">
        <v>166</v>
      </c>
    </row>
    <row r="37" spans="1:4" x14ac:dyDescent="0.25">
      <c r="A37" t="s">
        <v>58</v>
      </c>
      <c r="B37" t="s">
        <v>167</v>
      </c>
      <c r="C37" t="s">
        <v>168</v>
      </c>
      <c r="D37" t="s">
        <v>169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統計分流</vt:lpstr>
      <vt:lpstr>A班</vt:lpstr>
      <vt:lpstr>B班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STM201</dc:creator>
  <cp:lastModifiedBy>STM201</cp:lastModifiedBy>
  <dcterms:created xsi:type="dcterms:W3CDTF">2021-10-05T01:00:52Z</dcterms:created>
  <dcterms:modified xsi:type="dcterms:W3CDTF">2021-10-05T01:00:52Z</dcterms:modified>
</cp:coreProperties>
</file>